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ivier\Documents\"/>
    </mc:Choice>
  </mc:AlternateContent>
  <xr:revisionPtr revIDLastSave="0" documentId="13_ncr:1_{61893B2A-5126-4D03-9C80-15F2CA39E983}" xr6:coauthVersionLast="47" xr6:coauthVersionMax="47" xr10:uidLastSave="{00000000-0000-0000-0000-000000000000}"/>
  <bookViews>
    <workbookView xWindow="-110" yWindow="-110" windowWidth="37220" windowHeight="21820" xr2:uid="{01C8B8B6-5701-4159-A455-9A542FD4CBBD}"/>
  </bookViews>
  <sheets>
    <sheet name="Sample Character Sheet" sheetId="1" r:id="rId1"/>
    <sheet name="Elements" sheetId="3" r:id="rId2"/>
    <sheet name="Quality Ranges" sheetId="2" r:id="rId3"/>
  </sheets>
  <definedNames>
    <definedName name="BaselineManaRegeneration">'Sample Character Sheet'!$B$5</definedName>
    <definedName name="Class_Tier">'Quality Ranges'!$E$29</definedName>
    <definedName name="Class1Level">'Sample Character Sheet'!$B$18</definedName>
    <definedName name="Class1Skill1Level">'Sample Character Sheet'!$B$19</definedName>
    <definedName name="Class1Skill2Level">'Sample Character Sheet'!$B$20</definedName>
    <definedName name="Class1Skill3Level">'Sample Character Sheet'!$B$21</definedName>
    <definedName name="Class1Skill4Level">'Sample Character Sheet'!$B$22</definedName>
    <definedName name="Class1Skill5Level">'Sample Character Sheet'!$B$23</definedName>
    <definedName name="Class1Skill6Level">'Sample Character Sheet'!$B$24</definedName>
    <definedName name="Class1Skill7Level">'Sample Character Sheet'!$B$25</definedName>
    <definedName name="Class1Skill8Level">'Sample Character Sheet'!$B$26</definedName>
    <definedName name="Class2Level">'Sample Character Sheet'!$B$28</definedName>
    <definedName name="Class2Skill1Level">'Sample Character Sheet'!$B$29</definedName>
    <definedName name="Class2Skill2Level">'Sample Character Sheet'!$B$30</definedName>
    <definedName name="Class2Skill3Level">'Sample Character Sheet'!$B$31</definedName>
    <definedName name="Class2Skill4Level">'Sample Character Sheet'!$B$32</definedName>
    <definedName name="Class2Skill5Level">'Sample Character Sheet'!$B$33</definedName>
    <definedName name="Class2Skill6Level">'Sample Character Sheet'!$B$34</definedName>
    <definedName name="Class2Skill7Level">'Sample Character Sheet'!$B$35</definedName>
    <definedName name="Class2Skill8Level">'Sample Character Sheet'!$B$36</definedName>
    <definedName name="Class3Level">'Sample Character Sheet'!$B$38</definedName>
    <definedName name="Class3Skill1Level">'Sample Character Sheet'!$B$39</definedName>
    <definedName name="Class3Skill2Level">'Sample Character Sheet'!$B$40</definedName>
    <definedName name="Class3Skill3Level">'Sample Character Sheet'!$B$41</definedName>
    <definedName name="Class3Skill4Level">'Sample Character Sheet'!$B$42</definedName>
    <definedName name="Class3Skill5Level">'Sample Character Sheet'!$B$43</definedName>
    <definedName name="Class3Skill6Level">'Sample Character Sheet'!$B$44</definedName>
    <definedName name="Class3Skill7Level">'Sample Character Sheet'!$B$45</definedName>
    <definedName name="Class3Skill8Level">'Sample Character Sheet'!$B$46</definedName>
    <definedName name="DexSubtotal">'Sample Character Sheet'!$B$73</definedName>
    <definedName name="DexTotal">'Sample Character Sheet'!$F$73</definedName>
    <definedName name="Evolution_Factor">'Quality Ranges'!$E$30</definedName>
    <definedName name="Evolution_Tier">'Quality Ranges'!$E$28</definedName>
    <definedName name="FreeStat">'Sample Character Sheet'!$F$71</definedName>
    <definedName name="FreeStatAllocation">'Sample Character Sheet'!$C$72:$C$79</definedName>
    <definedName name="FreeStatRemaining">'Sample Character Sheet'!$D$63</definedName>
    <definedName name="FreeStatSubtotal">'Sample Character Sheet'!$B$71</definedName>
    <definedName name="FSADex">'Sample Character Sheet'!$C$73</definedName>
    <definedName name="FSAMana">'Sample Character Sheet'!$C$76</definedName>
    <definedName name="FSAMC">'Sample Character Sheet'!$C$79</definedName>
    <definedName name="FSAMP">'Sample Character Sheet'!$C$78</definedName>
    <definedName name="FSAMR">'Sample Character Sheet'!$C$77</definedName>
    <definedName name="FSASpeed">'Sample Character Sheet'!$C$75</definedName>
    <definedName name="FSAStr">'Sample Character Sheet'!$C$72</definedName>
    <definedName name="FSAVit">'Sample Character Sheet'!$C$74</definedName>
    <definedName name="GeneralSkill1">'Sample Character Sheet'!$B$49</definedName>
    <definedName name="GeneralSkill2">'Sample Character Sheet'!$B$50</definedName>
    <definedName name="GeneralSkill3">'Sample Character Sheet'!$B$51</definedName>
    <definedName name="GeneralSkill4">'Sample Character Sheet'!$B$52</definedName>
    <definedName name="GeneralSkill5">'Sample Character Sheet'!$B$53</definedName>
    <definedName name="GeneralSkill6">'Sample Character Sheet'!$B$54</definedName>
    <definedName name="GeneralSkill7">'Sample Character Sheet'!$B$55</definedName>
    <definedName name="GeneralSkill8">'Sample Character Sheet'!$B$56</definedName>
    <definedName name="GrandFeatNum">'Sample Character Sheet'!$E$67</definedName>
    <definedName name="MagicControlSubtotal">'Sample Character Sheet'!$B$79</definedName>
    <definedName name="MagicPowerSubtotal">'Sample Character Sheet'!$B$78</definedName>
    <definedName name="ManaRegenSubtotal">'Sample Character Sheet'!$B$77</definedName>
    <definedName name="ManaRegenTotal">'Sample Character Sheet'!$F$77</definedName>
    <definedName name="ManaSubtotal">'Sample Character Sheet'!$B$76</definedName>
    <definedName name="ManaTotal">'Sample Character Sheet'!$F$76</definedName>
    <definedName name="Max_Stat_Points">'Quality Ranges'!$E$32</definedName>
    <definedName name="MCTotal">'Sample Character Sheet'!$F$79</definedName>
    <definedName name="Min_Stat_Points">'Quality Ranges'!$E$31</definedName>
    <definedName name="MPTotal">'Sample Character Sheet'!$F$78</definedName>
    <definedName name="PassiveRegenerationCost">'Sample Character Sheet'!$C$18:$C$56</definedName>
    <definedName name="PassiveSkillsManaRegenCost">'Sample Character Sheet'!$G$62</definedName>
    <definedName name="PhysicalStatsManaRegenCost">'Sample Character Sheet'!$G$61</definedName>
    <definedName name="Skill1Level">'Sample Character Sheet'!$B$19</definedName>
    <definedName name="Skill2Level">'Sample Character Sheet'!$B$20</definedName>
    <definedName name="Skill3Level">'Sample Character Sheet'!$B$21</definedName>
    <definedName name="Skill4Level">'Sample Character Sheet'!$B$22</definedName>
    <definedName name="Skill5Level">'Sample Character Sheet'!$B$23</definedName>
    <definedName name="Skill6Level">'Sample Character Sheet'!$B$24</definedName>
    <definedName name="Skill7Level">'Sample Character Sheet'!$B$25</definedName>
    <definedName name="Skill8Level">'Sample Character Sheet'!$B$26</definedName>
    <definedName name="SpeedSubtotal">'Sample Character Sheet'!$B$75</definedName>
    <definedName name="SpeedTotal">'Sample Character Sheet'!$F$75</definedName>
    <definedName name="StrSubtotal">'Sample Character Sheet'!$B$72</definedName>
    <definedName name="StrTotal">'Sample Character Sheet'!$F$72</definedName>
    <definedName name="TotalManaCharSample">'Sample Character Sheet'!$B$4</definedName>
    <definedName name="VitSubtotal">'Sample Character Sheet'!$B$74</definedName>
    <definedName name="VitTotal">'Sample Character Sheet'!$F$74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1" l="1"/>
  <c r="A28" i="1"/>
  <c r="A18" i="1"/>
  <c r="E32" i="2"/>
  <c r="E31" i="2"/>
  <c r="G62" i="1"/>
  <c r="E73" i="1"/>
  <c r="E74" i="1"/>
  <c r="E75" i="1"/>
  <c r="E76" i="1"/>
  <c r="E77" i="1"/>
  <c r="E78" i="1"/>
  <c r="E79" i="1"/>
  <c r="E72" i="1"/>
  <c r="D62" i="1"/>
  <c r="H67" i="1"/>
  <c r="H72" i="1" s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H79" i="1"/>
  <c r="A56" i="1"/>
  <c r="A55" i="1"/>
  <c r="A54" i="1"/>
  <c r="A53" i="1"/>
  <c r="A52" i="1"/>
  <c r="A51" i="1"/>
  <c r="A50" i="1"/>
  <c r="A49" i="1"/>
  <c r="A46" i="1"/>
  <c r="A45" i="1"/>
  <c r="A44" i="1"/>
  <c r="A43" i="1"/>
  <c r="A42" i="1"/>
  <c r="A41" i="1"/>
  <c r="A40" i="1"/>
  <c r="A39" i="1"/>
  <c r="A36" i="1"/>
  <c r="A35" i="1"/>
  <c r="A34" i="1"/>
  <c r="A33" i="1"/>
  <c r="A32" i="1"/>
  <c r="A31" i="1"/>
  <c r="A30" i="1"/>
  <c r="A29" i="1"/>
  <c r="A19" i="1"/>
  <c r="A26" i="1"/>
  <c r="A25" i="1"/>
  <c r="A24" i="1"/>
  <c r="A23" i="1"/>
  <c r="A22" i="1"/>
  <c r="A21" i="1"/>
  <c r="A20" i="1"/>
  <c r="B72" i="1" l="1"/>
  <c r="D73" i="1" s="1"/>
  <c r="F73" i="1"/>
  <c r="A10" i="1" s="1"/>
  <c r="H77" i="1"/>
  <c r="B77" i="1" s="1"/>
  <c r="F77" i="1" s="1"/>
  <c r="H76" i="1"/>
  <c r="B76" i="1" s="1"/>
  <c r="H78" i="1"/>
  <c r="H75" i="1"/>
  <c r="B75" i="1" s="1"/>
  <c r="F75" i="1" s="1"/>
  <c r="A12" i="1" s="1"/>
  <c r="H74" i="1"/>
  <c r="B74" i="1" s="1"/>
  <c r="F74" i="1" s="1"/>
  <c r="A11" i="1" s="1"/>
  <c r="H73" i="1"/>
  <c r="B73" i="1" s="1"/>
  <c r="D72" i="1" s="1"/>
  <c r="F72" i="1" s="1"/>
  <c r="A9" i="1" s="1"/>
  <c r="H71" i="1"/>
  <c r="B71" i="1" s="1"/>
  <c r="B79" i="1"/>
  <c r="D78" i="1" s="1"/>
  <c r="B78" i="1"/>
  <c r="D79" i="1" s="1"/>
  <c r="F79" i="1" s="1"/>
  <c r="A16" i="1" s="1"/>
  <c r="F76" i="1" l="1"/>
  <c r="F78" i="1"/>
  <c r="A15" i="1" s="1"/>
  <c r="D61" i="1"/>
  <c r="D63" i="1" s="1"/>
  <c r="A8" i="1" s="1"/>
  <c r="G61" i="1"/>
  <c r="A5" i="1"/>
  <c r="G63" i="1"/>
  <c r="G60" i="1"/>
  <c r="A14" i="1" l="1"/>
  <c r="A13" i="1"/>
  <c r="A4" i="1"/>
  <c r="F71" i="1"/>
</calcChain>
</file>

<file path=xl/sharedStrings.xml><?xml version="1.0" encoding="utf-8"?>
<sst xmlns="http://schemas.openxmlformats.org/spreadsheetml/2006/main" count="218" uniqueCount="156">
  <si>
    <t>[Name: $NAMEHERE]</t>
  </si>
  <si>
    <t>[Race: $RACEHERE]</t>
  </si>
  <si>
    <t>[Age: $AGEHERE]</t>
  </si>
  <si>
    <t>Stats</t>
  </si>
  <si>
    <t>General Skills</t>
  </si>
  <si>
    <t>Level</t>
  </si>
  <si>
    <t>Class Number</t>
  </si>
  <si>
    <t>Class Name</t>
  </si>
  <si>
    <t>Speed</t>
  </si>
  <si>
    <t>Mana</t>
  </si>
  <si>
    <t>Mana Regen</t>
  </si>
  <si>
    <t>MP</t>
  </si>
  <si>
    <t>MC</t>
  </si>
  <si>
    <t>Class Stats Gained Per Level</t>
  </si>
  <si>
    <t>Free Stats</t>
  </si>
  <si>
    <t>Strength</t>
  </si>
  <si>
    <t>Dexterity</t>
  </si>
  <si>
    <t>Vitality</t>
  </si>
  <si>
    <t>Baseline</t>
  </si>
  <si>
    <t>Class Assignment</t>
  </si>
  <si>
    <t>Base</t>
  </si>
  <si>
    <t>Species 1</t>
  </si>
  <si>
    <t>Species 2</t>
  </si>
  <si>
    <t>Starter 1</t>
  </si>
  <si>
    <t>Starter 2</t>
  </si>
  <si>
    <t>Starter 3</t>
  </si>
  <si>
    <t>Class 1 Lv 8</t>
  </si>
  <si>
    <t>Class 2 Lv 8</t>
  </si>
  <si>
    <t>Class 3 Lv 8</t>
  </si>
  <si>
    <t>Class 1 Lv 32</t>
  </si>
  <si>
    <t>Class 2 Lv 32</t>
  </si>
  <si>
    <t>Class 3 Lv 32</t>
  </si>
  <si>
    <t>Class 1 Lv 128</t>
  </si>
  <si>
    <t>Class 2 Lv 128</t>
  </si>
  <si>
    <t>Class 3 Lv 128</t>
  </si>
  <si>
    <t>Class 1 Lv 256</t>
  </si>
  <si>
    <t>Class 2 Lv 256</t>
  </si>
  <si>
    <t>Class 3 Lv 256</t>
  </si>
  <si>
    <t>Class 1 Lv 768</t>
  </si>
  <si>
    <t>Class 2 Lv 768</t>
  </si>
  <si>
    <t>Class 3 Lv 768</t>
  </si>
  <si>
    <t>Class 1 Lv 1024</t>
  </si>
  <si>
    <t>Class 2 Lv 1024</t>
  </si>
  <si>
    <t>Class 3 Lv 1024</t>
  </si>
  <si>
    <t>Class 1 Lv 2048</t>
  </si>
  <si>
    <t>Class 2 Lv 2048</t>
  </si>
  <si>
    <t>Class 3 Lv 2048</t>
  </si>
  <si>
    <t>Class 1 Lv 1536</t>
  </si>
  <si>
    <t>Class 2 Lv 1536</t>
  </si>
  <si>
    <t>Class 3 Lv 1536</t>
  </si>
  <si>
    <t>Class 1 Lv 2560</t>
  </si>
  <si>
    <t>Class 2 Lv 2560</t>
  </si>
  <si>
    <t>Class 3 Lv 2560</t>
  </si>
  <si>
    <t>Class 1 Lv 3072</t>
  </si>
  <si>
    <t>Class 2 Lv 3072</t>
  </si>
  <si>
    <t>Class 3 Lv 3072</t>
  </si>
  <si>
    <t>Class 1 Lv 3584</t>
  </si>
  <si>
    <t>Class 2 Lv 3584</t>
  </si>
  <si>
    <t>Class 3 Lv 3584</t>
  </si>
  <si>
    <t>Fused Class 1</t>
  </si>
  <si>
    <t>Fused Class 2</t>
  </si>
  <si>
    <t>Fused Class 3</t>
  </si>
  <si>
    <t>Fused Class 4</t>
  </si>
  <si>
    <t>Fused Class 5</t>
  </si>
  <si>
    <t>Fused Class 6</t>
  </si>
  <si>
    <t>Fused Class 7</t>
  </si>
  <si>
    <t>Fused Class 8</t>
  </si>
  <si>
    <t>Fused Class 9</t>
  </si>
  <si>
    <t>Wildcard</t>
  </si>
  <si>
    <t>FINAL NUMBER</t>
  </si>
  <si>
    <t>Subtotal</t>
  </si>
  <si>
    <t>Loss Calculation</t>
  </si>
  <si>
    <t>Special Bonus</t>
  </si>
  <si>
    <t>Free Stat Allocation</t>
  </si>
  <si>
    <t>Free Stat Grid</t>
  </si>
  <si>
    <t>Total</t>
  </si>
  <si>
    <t>Allocated</t>
  </si>
  <si>
    <t>Remaining</t>
  </si>
  <si>
    <t>Mana Regen Grid</t>
  </si>
  <si>
    <t>Physical Stats</t>
  </si>
  <si>
    <t>Passive Skills</t>
  </si>
  <si>
    <t>Passive Regeneration Cost</t>
  </si>
  <si>
    <t>Level Field</t>
  </si>
  <si>
    <t>Skill Calc Chart</t>
  </si>
  <si>
    <t>Quality Ranges</t>
  </si>
  <si>
    <t>Rarity</t>
  </si>
  <si>
    <t>Color</t>
  </si>
  <si>
    <t>Min stats</t>
  </si>
  <si>
    <t>Max stats</t>
  </si>
  <si>
    <t>White</t>
  </si>
  <si>
    <t>Pink</t>
  </si>
  <si>
    <t>Red</t>
  </si>
  <si>
    <t>Orange</t>
  </si>
  <si>
    <t>Yellow</t>
  </si>
  <si>
    <t>Lime Green</t>
  </si>
  <si>
    <t>Green</t>
  </si>
  <si>
    <t>Indigo</t>
  </si>
  <si>
    <t>Purple 1</t>
  </si>
  <si>
    <t>Purple 2</t>
  </si>
  <si>
    <t>Black</t>
  </si>
  <si>
    <t>Evolution Tier</t>
  </si>
  <si>
    <t>Class Tier</t>
  </si>
  <si>
    <t>Class Tiers</t>
  </si>
  <si>
    <t>Evolution Tiers</t>
  </si>
  <si>
    <t>Tier</t>
  </si>
  <si>
    <t>Evolution Factor</t>
  </si>
  <si>
    <t>Min Stat Points</t>
  </si>
  <si>
    <t>Max Stat Points</t>
  </si>
  <si>
    <t>Elements</t>
  </si>
  <si>
    <t>Air</t>
  </si>
  <si>
    <t>Earth</t>
  </si>
  <si>
    <t>Light</t>
  </si>
  <si>
    <t>Dark</t>
  </si>
  <si>
    <t>Wood</t>
  </si>
  <si>
    <t>Metal</t>
  </si>
  <si>
    <t>Fire</t>
  </si>
  <si>
    <t>Water</t>
  </si>
  <si>
    <t>Gale</t>
  </si>
  <si>
    <t>Sand</t>
  </si>
  <si>
    <t>Sound</t>
  </si>
  <si>
    <t>Miasma</t>
  </si>
  <si>
    <t>Spore</t>
  </si>
  <si>
    <t>Lightning</t>
  </si>
  <si>
    <t>Storm</t>
  </si>
  <si>
    <t>Mist</t>
  </si>
  <si>
    <t>Mountain</t>
  </si>
  <si>
    <t>Arcanite</t>
  </si>
  <si>
    <t>Gravity</t>
  </si>
  <si>
    <t>Erosion</t>
  </si>
  <si>
    <t>Gemstones</t>
  </si>
  <si>
    <t>Lava</t>
  </si>
  <si>
    <t>Ooze</t>
  </si>
  <si>
    <t>Brilliance</t>
  </si>
  <si>
    <t>Celestial</t>
  </si>
  <si>
    <t>Verdant</t>
  </si>
  <si>
    <t>Mirror</t>
  </si>
  <si>
    <t>Radiance</t>
  </si>
  <si>
    <t>Mirage</t>
  </si>
  <si>
    <t>Void</t>
  </si>
  <si>
    <t>Decay</t>
  </si>
  <si>
    <t>Spatial</t>
  </si>
  <si>
    <t>Pyronox</t>
  </si>
  <si>
    <t>Ice</t>
  </si>
  <si>
    <t>Forest</t>
  </si>
  <si>
    <t>Poison</t>
  </si>
  <si>
    <t>Ash</t>
  </si>
  <si>
    <t>Coral</t>
  </si>
  <si>
    <t>Mantle</t>
  </si>
  <si>
    <t>Magic Metal</t>
  </si>
  <si>
    <t>Acid</t>
  </si>
  <si>
    <t>Inferno</t>
  </si>
  <si>
    <t>Steam</t>
  </si>
  <si>
    <t>Rainbow</t>
  </si>
  <si>
    <t>Ocean</t>
  </si>
  <si>
    <t>Magic Power</t>
  </si>
  <si>
    <t>Magic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</si>
</sst>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B9B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E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EFF00"/>
        <bgColor indexed="64"/>
      </patternFill>
    </fill>
    <fill>
      <patternFill patternType="solid">
        <fgColor rgb="FF00C03E"/>
        <bgColor indexed="64"/>
      </patternFill>
    </fill>
    <fill>
      <patternFill patternType="solid">
        <fgColor rgb="FF0030CE"/>
        <bgColor indexed="64"/>
      </patternFill>
    </fill>
    <fill>
      <patternFill patternType="solid">
        <fgColor rgb="FFBE00FF"/>
        <bgColor indexed="64"/>
      </patternFill>
    </fill>
    <fill>
      <patternFill patternType="solid">
        <fgColor rgb="FF90008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EFD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rgb="FFFFDDDC"/>
        <bgColor indexed="64"/>
      </patternFill>
    </fill>
    <fill>
      <patternFill patternType="solid">
        <fgColor rgb="FFFF2A29"/>
        <bgColor indexed="64"/>
      </patternFill>
    </fill>
    <fill>
      <patternFill patternType="solid">
        <fgColor rgb="FFFF3D00"/>
        <bgColor indexed="64"/>
      </patternFill>
    </fill>
    <fill>
      <patternFill patternType="solid">
        <fgColor rgb="FFA2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4" xfId="0" applyFont="1" applyBorder="1" applyAlignment="1">
      <alignment vertical="center"/>
    </xf>
    <xf numFmtId="0" fontId="1" fillId="0" borderId="1" xfId="0" applyFont="1" applyBorder="1"/>
    <xf numFmtId="0" fontId="1" fillId="0" borderId="4" xfId="0" applyFont="1" applyBorder="1"/>
    <xf numFmtId="0" fontId="0" fillId="0" borderId="2" xfId="0" applyBorder="1"/>
    <xf numFmtId="0" fontId="0" fillId="0" borderId="10" xfId="0" applyBorder="1"/>
    <xf numFmtId="0" fontId="1" fillId="3" borderId="0" xfId="0" applyFont="1" applyFill="1"/>
    <xf numFmtId="0" fontId="0" fillId="3" borderId="0" xfId="0" applyFill="1"/>
    <xf numFmtId="0" fontId="4" fillId="0" borderId="0" xfId="0" applyFont="1" applyFill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3" fillId="13" borderId="0" xfId="0" applyFont="1" applyFill="1"/>
    <xf numFmtId="0" fontId="0" fillId="15" borderId="15" xfId="0" applyFill="1" applyBorder="1"/>
    <xf numFmtId="0" fontId="0" fillId="16" borderId="15" xfId="0" applyFill="1" applyBorder="1"/>
    <xf numFmtId="0" fontId="0" fillId="17" borderId="15" xfId="0" applyFill="1" applyBorder="1"/>
    <xf numFmtId="0" fontId="0" fillId="4" borderId="15" xfId="0" applyFill="1" applyBorder="1"/>
    <xf numFmtId="0" fontId="0" fillId="18" borderId="15" xfId="0" applyFill="1" applyBorder="1"/>
    <xf numFmtId="0" fontId="0" fillId="19" borderId="15" xfId="0" applyFill="1" applyBorder="1"/>
    <xf numFmtId="0" fontId="0" fillId="20" borderId="15" xfId="0" applyFill="1" applyBorder="1"/>
    <xf numFmtId="0" fontId="0" fillId="9" borderId="15" xfId="0" applyFill="1" applyBorder="1"/>
    <xf numFmtId="0" fontId="0" fillId="10" borderId="15" xfId="0" applyFill="1" applyBorder="1"/>
    <xf numFmtId="0" fontId="0" fillId="11" borderId="15" xfId="0" applyFill="1" applyBorder="1"/>
    <xf numFmtId="0" fontId="0" fillId="12" borderId="15" xfId="0" applyFill="1" applyBorder="1"/>
    <xf numFmtId="0" fontId="0" fillId="14" borderId="16" xfId="0" applyFill="1" applyBorder="1"/>
    <xf numFmtId="0" fontId="0" fillId="0" borderId="16" xfId="0" applyBorder="1"/>
    <xf numFmtId="0" fontId="3" fillId="13" borderId="17" xfId="0" applyFont="1" applyFill="1" applyBorder="1"/>
    <xf numFmtId="0" fontId="0" fillId="22" borderId="11" xfId="0" applyFill="1" applyBorder="1"/>
    <xf numFmtId="0" fontId="0" fillId="22" borderId="12" xfId="0" applyFill="1" applyBorder="1"/>
    <xf numFmtId="0" fontId="0" fillId="23" borderId="11" xfId="0" applyFill="1" applyBorder="1"/>
    <xf numFmtId="0" fontId="0" fillId="23" borderId="13" xfId="0" applyFill="1" applyBorder="1"/>
    <xf numFmtId="0" fontId="0" fillId="23" borderId="14" xfId="0" applyFill="1" applyBorder="1"/>
    <xf numFmtId="0" fontId="0" fillId="24" borderId="3" xfId="0" applyFill="1" applyBorder="1"/>
    <xf numFmtId="0" fontId="0" fillId="5" borderId="3" xfId="0" applyFill="1" applyBorder="1"/>
    <xf numFmtId="0" fontId="0" fillId="25" borderId="3" xfId="0" applyFill="1" applyBorder="1"/>
    <xf numFmtId="0" fontId="0" fillId="7" borderId="3" xfId="0" applyFill="1" applyBorder="1"/>
    <xf numFmtId="0" fontId="0" fillId="26" borderId="3" xfId="0" applyFill="1" applyBorder="1"/>
    <xf numFmtId="0" fontId="0" fillId="27" borderId="3" xfId="0" applyFill="1" applyBorder="1"/>
    <xf numFmtId="0" fontId="0" fillId="28" borderId="3" xfId="0" applyFill="1" applyBorder="1"/>
    <xf numFmtId="0" fontId="0" fillId="29" borderId="3" xfId="0" applyFill="1" applyBorder="1"/>
    <xf numFmtId="0" fontId="0" fillId="30" borderId="3" xfId="0" applyFill="1" applyBorder="1"/>
    <xf numFmtId="0" fontId="0" fillId="31" borderId="3" xfId="0" applyFill="1" applyBorder="1"/>
    <xf numFmtId="0" fontId="0" fillId="32" borderId="3" xfId="0" applyFill="1" applyBorder="1"/>
    <xf numFmtId="0" fontId="0" fillId="33" borderId="3" xfId="0" applyFill="1" applyBorder="1"/>
    <xf numFmtId="0" fontId="0" fillId="33" borderId="8" xfId="0" applyFill="1" applyBorder="1"/>
    <xf numFmtId="0" fontId="0" fillId="32" borderId="8" xfId="0" applyFill="1" applyBorder="1"/>
    <xf numFmtId="0" fontId="0" fillId="34" borderId="0" xfId="0" applyFill="1"/>
    <xf numFmtId="0" fontId="5" fillId="0" borderId="0" xfId="0" applyFont="1" applyFill="1" applyAlignment="1">
      <alignment horizontal="center" vertic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1" borderId="4" xfId="0" applyFill="1" applyBorder="1"/>
    <xf numFmtId="0" fontId="0" fillId="21" borderId="5" xfId="0" applyFill="1" applyBorder="1"/>
    <xf numFmtId="0" fontId="0" fillId="21" borderId="6" xfId="0" applyFill="1" applyBorder="1"/>
    <xf numFmtId="0" fontId="0" fillId="21" borderId="1" xfId="0" applyFill="1" applyBorder="1"/>
    <xf numFmtId="0" fontId="0" fillId="21" borderId="3" xfId="0" applyFill="1" applyBorder="1"/>
    <xf numFmtId="0" fontId="0" fillId="21" borderId="7" xfId="0" applyFill="1" applyBorder="1"/>
    <xf numFmtId="0" fontId="0" fillId="2" borderId="21" xfId="0" applyFill="1" applyBorder="1"/>
    <xf numFmtId="0" fontId="0" fillId="21" borderId="2" xfId="0" applyFill="1" applyBorder="1"/>
    <xf numFmtId="0" fontId="0" fillId="21" borderId="8" xfId="0" applyFill="1" applyBorder="1"/>
    <xf numFmtId="0" fontId="0" fillId="21" borderId="9" xfId="0" applyFill="1" applyBorder="1"/>
  </cellXfs>
  <cellStyles count="1">
    <cellStyle name="Normal" xfId="0" builtinId="0"/>
  </cellStyles>
  <dxfs count="2">
    <dxf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colors>
    <mruColors>
      <color rgb="FF6699FF"/>
      <color rgb="FFFF66FF"/>
      <color rgb="FF66FF99"/>
      <color rgb="FFFFC9C9"/>
      <color rgb="FFCD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EAE9C8-41B9-450E-BD11-B2BAC94D46F2}" name="Table36" displayName="Table36" ref="D10:G21" totalsRowShown="0">
  <autoFilter ref="D10:G21" xr:uid="{56EAE9C8-41B9-450E-BD11-B2BAC94D46F2}"/>
  <tableColumns count="4">
    <tableColumn id="1" xr3:uid="{048EAF25-B3B1-409A-895F-B705A0AC1C67}" name="Rarity"/>
    <tableColumn id="2" xr3:uid="{04C4CB33-5DDA-45DC-8B14-BAE1977C24A2}" name="Color"/>
    <tableColumn id="3" xr3:uid="{B40309AC-10C3-4B43-BAA5-D0C02AB0A5C1}" name="Min stats"/>
    <tableColumn id="4" xr3:uid="{42CC40B8-F126-4F6A-A576-E65EF2613D43}" name="Max sta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688056D-80E7-4414-A1A5-4F33621AA00C}" name="Table2" displayName="Table2" ref="J10:K22" totalsRowShown="0" tableBorderDxfId="1">
  <autoFilter ref="J10:K22" xr:uid="{4688056D-80E7-4414-A1A5-4F33621AA00C}"/>
  <tableColumns count="2">
    <tableColumn id="1" xr3:uid="{E66FBDAB-03F4-4D72-A5BB-6757F1ACD968}" name="Level"/>
    <tableColumn id="2" xr3:uid="{1D81F23E-DA6F-46A6-B718-416545A64055}" name="Ti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AFA9E-CA99-4EDA-B27E-5E42805FA62D}">
  <dimension ref="A1:BC90"/>
  <sheetViews>
    <sheetView tabSelected="1" workbookViewId="0">
      <pane xSplit="1" topLeftCell="B1" activePane="topRight" state="frozen"/>
      <selection activeCell="A40" sqref="A40"/>
      <selection pane="topRight" activeCell="A48" sqref="A48"/>
    </sheetView>
  </sheetViews>
  <sheetFormatPr defaultRowHeight="14.5" x14ac:dyDescent="0.35"/>
  <cols>
    <col min="1" max="1" width="48" customWidth="1"/>
    <col min="2" max="2" width="9.36328125" bestFit="1" customWidth="1"/>
    <col min="3" max="3" width="22.7265625" bestFit="1" customWidth="1"/>
    <col min="4" max="4" width="12.1796875" bestFit="1" customWidth="1"/>
    <col min="5" max="5" width="14.08984375" bestFit="1" customWidth="1"/>
    <col min="6" max="7" width="13.54296875" bestFit="1" customWidth="1"/>
    <col min="8" max="9" width="8.36328125" bestFit="1" customWidth="1"/>
    <col min="10" max="10" width="8.26953125" bestFit="1" customWidth="1"/>
    <col min="11" max="13" width="7.90625" bestFit="1" customWidth="1"/>
    <col min="14" max="16" width="10.08984375" bestFit="1" customWidth="1"/>
    <col min="17" max="19" width="11.08984375" bestFit="1" customWidth="1"/>
    <col min="20" max="28" width="12.08984375" bestFit="1" customWidth="1"/>
    <col min="29" max="46" width="13.1796875" bestFit="1" customWidth="1"/>
    <col min="47" max="55" width="11.81640625" bestFit="1" customWidth="1"/>
  </cols>
  <sheetData>
    <row r="1" spans="1:6" ht="15" thickBot="1" x14ac:dyDescent="0.4">
      <c r="A1" s="1" t="s">
        <v>0</v>
      </c>
    </row>
    <row r="2" spans="1:6" x14ac:dyDescent="0.35">
      <c r="A2" s="1" t="s">
        <v>1</v>
      </c>
      <c r="E2" s="5" t="s">
        <v>83</v>
      </c>
      <c r="F2" s="7"/>
    </row>
    <row r="3" spans="1:6" x14ac:dyDescent="0.35">
      <c r="A3" s="1" t="s">
        <v>2</v>
      </c>
      <c r="E3" s="8"/>
      <c r="F3" s="9"/>
    </row>
    <row r="4" spans="1:6" x14ac:dyDescent="0.35">
      <c r="A4" s="1" t="str">
        <f>"[Mana: "&amp;TEXT(ManaTotal,"#,###")&amp;"/"&amp;TEXT(ManaTotal,"#,###")&amp;"]"</f>
        <v>[Mana: /]</v>
      </c>
      <c r="E4" s="8"/>
      <c r="F4" s="9"/>
    </row>
    <row r="5" spans="1:6" x14ac:dyDescent="0.35">
      <c r="A5" s="1" t="str">
        <f>"[Mana Regeneration: "&amp;TEXT(ManaRegenTotal,"#,###")&amp;"]"</f>
        <v>[Mana Regeneration: ]</v>
      </c>
      <c r="E5" s="8"/>
      <c r="F5" s="9"/>
    </row>
    <row r="6" spans="1:6" x14ac:dyDescent="0.35">
      <c r="E6" s="8"/>
      <c r="F6" s="9"/>
    </row>
    <row r="7" spans="1:6" x14ac:dyDescent="0.35">
      <c r="A7" s="1" t="s">
        <v>3</v>
      </c>
      <c r="E7" s="8"/>
      <c r="F7" s="9"/>
    </row>
    <row r="8" spans="1:6" x14ac:dyDescent="0.35">
      <c r="A8" s="1" t="str">
        <f>"        [Free Stats: "&amp;TEXT(FreeStatRemaining,"#,###")&amp;"]"</f>
        <v xml:space="preserve">        [Free Stats: ]</v>
      </c>
      <c r="E8" s="8"/>
      <c r="F8" s="9"/>
    </row>
    <row r="9" spans="1:6" x14ac:dyDescent="0.35">
      <c r="A9" s="1" t="str">
        <f>"        [Strength: "&amp;TEXT(StrTotal,"#,###")&amp;"]"</f>
        <v xml:space="preserve">        [Strength: ]</v>
      </c>
      <c r="E9" s="8"/>
      <c r="F9" s="9"/>
    </row>
    <row r="10" spans="1:6" x14ac:dyDescent="0.35">
      <c r="A10" s="1" t="str">
        <f>"        [Dexterity: "&amp;TEXT(DexTotal,"#,###")&amp;"]"</f>
        <v xml:space="preserve">        [Dexterity: ]</v>
      </c>
      <c r="E10" s="8"/>
      <c r="F10" s="9"/>
    </row>
    <row r="11" spans="1:6" x14ac:dyDescent="0.35">
      <c r="A11" s="1" t="str">
        <f>"        [Vitality: "&amp;TEXT(VitTotal,"#,###")&amp;"]"</f>
        <v xml:space="preserve">        [Vitality: ]</v>
      </c>
      <c r="E11" s="8"/>
      <c r="F11" s="9"/>
    </row>
    <row r="12" spans="1:6" x14ac:dyDescent="0.35">
      <c r="A12" s="1" t="str">
        <f>"        [Speed: "&amp;TEXT(SpeedTotal,"#,###")&amp;"]"</f>
        <v xml:space="preserve">        [Speed: ]</v>
      </c>
      <c r="E12" s="8"/>
      <c r="F12" s="9"/>
    </row>
    <row r="13" spans="1:6" x14ac:dyDescent="0.35">
      <c r="A13" s="1" t="str">
        <f>"        [Mana: "&amp;TEXT(ManaTotal,"#,###")&amp;"]"</f>
        <v xml:space="preserve">        [Mana: ]</v>
      </c>
      <c r="E13" s="8"/>
      <c r="F13" s="9"/>
    </row>
    <row r="14" spans="1:6" x14ac:dyDescent="0.35">
      <c r="A14" s="1" t="str">
        <f>"        [Mana Regeneration: "&amp;TEXT(ManaTotal,"#,###")&amp;"]"</f>
        <v xml:space="preserve">        [Mana Regeneration: ]</v>
      </c>
      <c r="E14" s="8"/>
      <c r="F14" s="9"/>
    </row>
    <row r="15" spans="1:6" ht="15" thickBot="1" x14ac:dyDescent="0.4">
      <c r="A15" s="1" t="str">
        <f>"        [Magic Power: "&amp;TEXT(MPTotal,"#,###")&amp;"]"</f>
        <v xml:space="preserve">        [Magic Power: ]</v>
      </c>
      <c r="E15" s="15"/>
      <c r="F15" s="11"/>
    </row>
    <row r="16" spans="1:6" ht="15" thickBot="1" x14ac:dyDescent="0.4">
      <c r="A16" s="1" t="str">
        <f>"        [Magic Control: "&amp;TEXT(MCTotal,"#,###")&amp;"]"</f>
        <v xml:space="preserve">        [Magic Control: ]</v>
      </c>
    </row>
    <row r="17" spans="1:3" x14ac:dyDescent="0.35">
      <c r="B17" s="16" t="s">
        <v>82</v>
      </c>
      <c r="C17" s="16" t="s">
        <v>81</v>
      </c>
    </row>
    <row r="18" spans="1:3" x14ac:dyDescent="0.35">
      <c r="A18" s="1" t="str">
        <f>"[Class 1: [ - : Lv "&amp;Class1Level&amp;" ]]"</f>
        <v>[Class 1: [ - : Lv  ]]</v>
      </c>
      <c r="B18" s="44"/>
      <c r="C18" s="46"/>
    </row>
    <row r="19" spans="1:3" x14ac:dyDescent="0.35">
      <c r="A19" s="1" t="str">
        <f>"        [: "&amp;Class1Skill1Level&amp;"]"</f>
        <v xml:space="preserve">        [: ]</v>
      </c>
      <c r="B19" s="44"/>
      <c r="C19" s="46"/>
    </row>
    <row r="20" spans="1:3" x14ac:dyDescent="0.35">
      <c r="A20" s="1" t="str">
        <f>"        [: "&amp;Class1Skill2Level&amp;"]"</f>
        <v xml:space="preserve">        [: ]</v>
      </c>
      <c r="B20" s="44"/>
      <c r="C20" s="46"/>
    </row>
    <row r="21" spans="1:3" x14ac:dyDescent="0.35">
      <c r="A21" s="1" t="str">
        <f>"        [: "&amp;Class1Skill3Level&amp;"]"</f>
        <v xml:space="preserve">        [: ]</v>
      </c>
      <c r="B21" s="44"/>
      <c r="C21" s="46"/>
    </row>
    <row r="22" spans="1:3" x14ac:dyDescent="0.35">
      <c r="A22" s="1" t="str">
        <f>"        [: "&amp;Class1Skill4Level&amp;"]"</f>
        <v xml:space="preserve">        [: ]</v>
      </c>
      <c r="B22" s="44"/>
      <c r="C22" s="46"/>
    </row>
    <row r="23" spans="1:3" x14ac:dyDescent="0.35">
      <c r="A23" s="1" t="str">
        <f>"        [: "&amp;Class1Skill5Level&amp;"]"</f>
        <v xml:space="preserve">        [: ]</v>
      </c>
      <c r="B23" s="44"/>
      <c r="C23" s="46"/>
    </row>
    <row r="24" spans="1:3" x14ac:dyDescent="0.35">
      <c r="A24" s="1" t="str">
        <f>"        [: "&amp;Class1Skill6Level&amp;"]"</f>
        <v xml:space="preserve">        [: ]</v>
      </c>
      <c r="B24" s="44"/>
      <c r="C24" s="46"/>
    </row>
    <row r="25" spans="1:3" x14ac:dyDescent="0.35">
      <c r="A25" s="1" t="str">
        <f>"        [: "&amp;Class1Skill7Level&amp;"]"</f>
        <v xml:space="preserve">        [: ]</v>
      </c>
      <c r="B25" s="44"/>
      <c r="C25" s="46"/>
    </row>
    <row r="26" spans="1:3" x14ac:dyDescent="0.35">
      <c r="A26" s="1" t="str">
        <f>"        [: "&amp;Class1Skill8Level&amp;"]"</f>
        <v xml:space="preserve">        [: ]</v>
      </c>
      <c r="B26" s="44"/>
      <c r="C26" s="46"/>
    </row>
    <row r="27" spans="1:3" x14ac:dyDescent="0.35">
      <c r="B27" s="44"/>
      <c r="C27" s="46"/>
    </row>
    <row r="28" spans="1:3" x14ac:dyDescent="0.35">
      <c r="A28" s="1" t="str">
        <f>"[Class 2: [ - : Lv "&amp;Class2Level&amp;" ]]"</f>
        <v>[Class 2: [ - : Lv  ]]</v>
      </c>
      <c r="B28" s="44"/>
      <c r="C28" s="46"/>
    </row>
    <row r="29" spans="1:3" x14ac:dyDescent="0.35">
      <c r="A29" s="1" t="str">
        <f>"        [: "&amp;Class2Skill1Level&amp;"]"</f>
        <v xml:space="preserve">        [: ]</v>
      </c>
      <c r="B29" s="44"/>
      <c r="C29" s="46"/>
    </row>
    <row r="30" spans="1:3" x14ac:dyDescent="0.35">
      <c r="A30" s="1" t="str">
        <f>"        [: "&amp;Class2Skill2Level&amp;"]"</f>
        <v xml:space="preserve">        [: ]</v>
      </c>
      <c r="B30" s="44"/>
      <c r="C30" s="47"/>
    </row>
    <row r="31" spans="1:3" x14ac:dyDescent="0.35">
      <c r="A31" s="1" t="str">
        <f>"        [: "&amp;Class2Skill3Level&amp;"]"</f>
        <v xml:space="preserve">        [: ]</v>
      </c>
      <c r="B31" s="44"/>
      <c r="C31" s="47"/>
    </row>
    <row r="32" spans="1:3" x14ac:dyDescent="0.35">
      <c r="A32" s="1" t="str">
        <f>"        [: "&amp;Class2Skill4Level&amp;"]"</f>
        <v xml:space="preserve">        [: ]</v>
      </c>
      <c r="B32" s="44"/>
      <c r="C32" s="47"/>
    </row>
    <row r="33" spans="1:3" x14ac:dyDescent="0.35">
      <c r="A33" s="1" t="str">
        <f>"        [: "&amp;Class2Skill5Level&amp;"]"</f>
        <v xml:space="preserve">        [: ]</v>
      </c>
      <c r="B33" s="44"/>
      <c r="C33" s="47"/>
    </row>
    <row r="34" spans="1:3" x14ac:dyDescent="0.35">
      <c r="A34" s="1" t="str">
        <f>"        [: "&amp;Class2Skill6Level&amp;"]"</f>
        <v xml:space="preserve">        [: ]</v>
      </c>
      <c r="B34" s="44"/>
      <c r="C34" s="47"/>
    </row>
    <row r="35" spans="1:3" x14ac:dyDescent="0.35">
      <c r="A35" s="1" t="str">
        <f>"        [: "&amp;Class2Skill7Level&amp;"]"</f>
        <v xml:space="preserve">        [: ]</v>
      </c>
      <c r="B35" s="44"/>
      <c r="C35" s="47"/>
    </row>
    <row r="36" spans="1:3" x14ac:dyDescent="0.35">
      <c r="A36" s="1" t="str">
        <f>"        [: "&amp;Class2Skill8Level&amp;"]"</f>
        <v xml:space="preserve">        [: ]</v>
      </c>
      <c r="B36" s="44"/>
      <c r="C36" s="47"/>
    </row>
    <row r="37" spans="1:3" x14ac:dyDescent="0.35">
      <c r="B37" s="44"/>
      <c r="C37" s="47"/>
    </row>
    <row r="38" spans="1:3" x14ac:dyDescent="0.35">
      <c r="A38" s="1" t="str">
        <f>"[Class 3: [ - : Lv "&amp;Class3Level&amp;" ]]"</f>
        <v>[Class 3: [ - : Lv  ]]</v>
      </c>
      <c r="B38" s="44"/>
      <c r="C38" s="47"/>
    </row>
    <row r="39" spans="1:3" x14ac:dyDescent="0.35">
      <c r="A39" s="1" t="str">
        <f>"        [: "&amp;Class3Skill1Level&amp;"]"</f>
        <v xml:space="preserve">        [: ]</v>
      </c>
      <c r="B39" s="44"/>
      <c r="C39" s="47"/>
    </row>
    <row r="40" spans="1:3" x14ac:dyDescent="0.35">
      <c r="A40" s="1" t="str">
        <f>"        [: "&amp;Class3Skill2Level&amp;"]"</f>
        <v xml:space="preserve">        [: ]</v>
      </c>
      <c r="B40" s="44"/>
      <c r="C40" s="47"/>
    </row>
    <row r="41" spans="1:3" x14ac:dyDescent="0.35">
      <c r="A41" s="1" t="str">
        <f>"        [: "&amp;Class3Skill3Level&amp;"]"</f>
        <v xml:space="preserve">        [: ]</v>
      </c>
      <c r="B41" s="44"/>
      <c r="C41" s="47"/>
    </row>
    <row r="42" spans="1:3" x14ac:dyDescent="0.35">
      <c r="A42" s="1" t="str">
        <f>"        [: "&amp;Class3Skill4Level&amp;"]"</f>
        <v xml:space="preserve">        [: ]</v>
      </c>
      <c r="B42" s="44"/>
      <c r="C42" s="47"/>
    </row>
    <row r="43" spans="1:3" x14ac:dyDescent="0.35">
      <c r="A43" s="1" t="str">
        <f>"        [: "&amp;Class3Skill5Level&amp;"]"</f>
        <v xml:space="preserve">        [: ]</v>
      </c>
      <c r="B43" s="44"/>
      <c r="C43" s="47"/>
    </row>
    <row r="44" spans="1:3" x14ac:dyDescent="0.35">
      <c r="A44" s="1" t="str">
        <f>"        [: "&amp;Class3Skill6Level&amp;"]"</f>
        <v xml:space="preserve">        [: ]</v>
      </c>
      <c r="B44" s="44"/>
      <c r="C44" s="47"/>
    </row>
    <row r="45" spans="1:3" x14ac:dyDescent="0.35">
      <c r="A45" s="1" t="str">
        <f>"        [: "&amp;Class3Skill7Level&amp;"]"</f>
        <v xml:space="preserve">        [: ]</v>
      </c>
      <c r="B45" s="44"/>
      <c r="C45" s="47"/>
    </row>
    <row r="46" spans="1:3" x14ac:dyDescent="0.35">
      <c r="A46" s="1" t="str">
        <f>"        [: "&amp;Class3Skill8Level&amp;"]"</f>
        <v xml:space="preserve">        [: ]</v>
      </c>
      <c r="B46" s="44"/>
      <c r="C46" s="47"/>
    </row>
    <row r="47" spans="1:3" x14ac:dyDescent="0.35">
      <c r="B47" s="44"/>
      <c r="C47" s="47"/>
    </row>
    <row r="48" spans="1:3" x14ac:dyDescent="0.35">
      <c r="A48" s="1" t="s">
        <v>4</v>
      </c>
      <c r="B48" s="44"/>
      <c r="C48" s="47"/>
    </row>
    <row r="49" spans="1:7" x14ac:dyDescent="0.35">
      <c r="A49" s="1" t="str">
        <f>"        [: "&amp;GeneralSkill1&amp;"]"</f>
        <v xml:space="preserve">        [: ]</v>
      </c>
      <c r="B49" s="44"/>
      <c r="C49" s="47"/>
    </row>
    <row r="50" spans="1:7" x14ac:dyDescent="0.35">
      <c r="A50" s="1" t="str">
        <f>"        [: "&amp;GeneralSkill2&amp;"]"</f>
        <v xml:space="preserve">        [: ]</v>
      </c>
      <c r="B50" s="44"/>
      <c r="C50" s="47"/>
    </row>
    <row r="51" spans="1:7" x14ac:dyDescent="0.35">
      <c r="A51" s="1" t="str">
        <f>"        [: "&amp;GeneralSkill3&amp;"]"</f>
        <v xml:space="preserve">        [: ]</v>
      </c>
      <c r="B51" s="44"/>
      <c r="C51" s="47"/>
    </row>
    <row r="52" spans="1:7" x14ac:dyDescent="0.35">
      <c r="A52" s="1" t="str">
        <f>"        [: "&amp;GeneralSkill4&amp;"]"</f>
        <v xml:space="preserve">        [: ]</v>
      </c>
      <c r="B52" s="44"/>
      <c r="C52" s="47"/>
    </row>
    <row r="53" spans="1:7" x14ac:dyDescent="0.35">
      <c r="A53" s="1" t="str">
        <f>"        [: "&amp;GeneralSkill5&amp;"]"</f>
        <v xml:space="preserve">        [: ]</v>
      </c>
      <c r="B53" s="44"/>
      <c r="C53" s="47"/>
    </row>
    <row r="54" spans="1:7" x14ac:dyDescent="0.35">
      <c r="A54" s="1" t="str">
        <f>"        [: "&amp;GeneralSkill6&amp;"]"</f>
        <v xml:space="preserve">        [: ]</v>
      </c>
      <c r="B54" s="44"/>
      <c r="C54" s="47"/>
    </row>
    <row r="55" spans="1:7" x14ac:dyDescent="0.35">
      <c r="A55" s="1" t="str">
        <f>"        [: "&amp;GeneralSkill7&amp;"]"</f>
        <v xml:space="preserve">        [: ]</v>
      </c>
      <c r="B55" s="44"/>
      <c r="C55" s="47"/>
    </row>
    <row r="56" spans="1:7" ht="15" thickBot="1" x14ac:dyDescent="0.4">
      <c r="A56" s="1" t="str">
        <f>"        [: "&amp;GeneralSkill8&amp;"]"</f>
        <v xml:space="preserve">        [: ]</v>
      </c>
      <c r="B56" s="45"/>
      <c r="C56" s="48"/>
    </row>
    <row r="58" spans="1:7" ht="15" thickBot="1" x14ac:dyDescent="0.4"/>
    <row r="59" spans="1:7" ht="15" thickBot="1" x14ac:dyDescent="0.4">
      <c r="F59" s="5" t="s">
        <v>78</v>
      </c>
      <c r="G59" s="7"/>
    </row>
    <row r="60" spans="1:7" x14ac:dyDescent="0.35">
      <c r="C60" s="5" t="s">
        <v>74</v>
      </c>
      <c r="D60" s="7"/>
      <c r="F60" s="8" t="s">
        <v>18</v>
      </c>
      <c r="G60" s="9">
        <f>ManaRegenTotal</f>
        <v>0</v>
      </c>
    </row>
    <row r="61" spans="1:7" x14ac:dyDescent="0.35">
      <c r="C61" s="8" t="s">
        <v>75</v>
      </c>
      <c r="D61" s="9">
        <f>FreeStatSubtotal</f>
        <v>0</v>
      </c>
      <c r="F61" s="8" t="s">
        <v>79</v>
      </c>
      <c r="G61" s="9">
        <f>SUM(B71:D74)</f>
        <v>0</v>
      </c>
    </row>
    <row r="62" spans="1:7" x14ac:dyDescent="0.35">
      <c r="C62" s="8" t="s">
        <v>76</v>
      </c>
      <c r="D62" s="9">
        <f>SUM(FreeStatAllocation)</f>
        <v>0</v>
      </c>
      <c r="F62" s="8" t="s">
        <v>80</v>
      </c>
      <c r="G62" s="9">
        <f>SUM(PassiveRegenerationCost)</f>
        <v>0</v>
      </c>
    </row>
    <row r="63" spans="1:7" ht="15" thickBot="1" x14ac:dyDescent="0.4">
      <c r="C63" s="15" t="s">
        <v>77</v>
      </c>
      <c r="D63" s="11">
        <f>D61-D62</f>
        <v>0</v>
      </c>
      <c r="F63" s="15" t="s">
        <v>75</v>
      </c>
      <c r="G63" s="11">
        <f>ManaRegenTotal*10-PhysicalStatsManaRegenCost-PassiveSkillsManaRegenCost</f>
        <v>0</v>
      </c>
    </row>
    <row r="66" spans="1:55" ht="15" thickBot="1" x14ac:dyDescent="0.4"/>
    <row r="67" spans="1:55" x14ac:dyDescent="0.35">
      <c r="A67" s="14" t="s">
        <v>5</v>
      </c>
      <c r="B67" s="6"/>
      <c r="C67" s="6"/>
      <c r="D67" s="6"/>
      <c r="E67" s="6"/>
      <c r="F67" s="6"/>
      <c r="G67" s="6"/>
      <c r="H67" s="6">
        <f>Class3Level+Class2Level+Class1Level</f>
        <v>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7"/>
    </row>
    <row r="68" spans="1:55" x14ac:dyDescent="0.35">
      <c r="A68" s="13" t="s">
        <v>6</v>
      </c>
      <c r="B68" s="4">
        <v>-4</v>
      </c>
      <c r="C68" s="4">
        <v>-3</v>
      </c>
      <c r="D68" s="4">
        <v>-2</v>
      </c>
      <c r="E68" s="4">
        <v>-1</v>
      </c>
      <c r="F68" s="4">
        <v>0</v>
      </c>
      <c r="G68" s="4">
        <v>1</v>
      </c>
      <c r="H68" s="4">
        <v>2</v>
      </c>
      <c r="I68" s="4">
        <v>3</v>
      </c>
      <c r="J68" s="4">
        <v>4</v>
      </c>
      <c r="K68" s="4">
        <v>5</v>
      </c>
      <c r="L68" s="4">
        <v>6</v>
      </c>
      <c r="M68" s="4">
        <v>7</v>
      </c>
      <c r="N68" s="4">
        <v>8</v>
      </c>
      <c r="O68" s="4">
        <v>9</v>
      </c>
      <c r="P68" s="4">
        <v>10</v>
      </c>
      <c r="Q68" s="4">
        <v>11</v>
      </c>
      <c r="R68" s="4">
        <v>12</v>
      </c>
      <c r="S68" s="4">
        <v>13</v>
      </c>
      <c r="T68" s="4">
        <v>14</v>
      </c>
      <c r="U68" s="4">
        <v>15</v>
      </c>
      <c r="V68" s="4">
        <v>16</v>
      </c>
      <c r="W68" s="4">
        <v>17</v>
      </c>
      <c r="X68" s="4">
        <v>18</v>
      </c>
      <c r="Y68" s="4">
        <v>19</v>
      </c>
      <c r="Z68" s="4">
        <v>20</v>
      </c>
      <c r="AA68" s="4">
        <v>21</v>
      </c>
      <c r="AB68" s="4">
        <v>22</v>
      </c>
      <c r="AC68" s="4">
        <v>23</v>
      </c>
      <c r="AD68" s="4">
        <v>24</v>
      </c>
      <c r="AE68" s="4">
        <v>25</v>
      </c>
      <c r="AF68" s="4">
        <v>26</v>
      </c>
      <c r="AG68" s="4">
        <v>27</v>
      </c>
      <c r="AH68" s="4">
        <v>28</v>
      </c>
      <c r="AI68" s="4">
        <v>29</v>
      </c>
      <c r="AJ68" s="4">
        <v>30</v>
      </c>
      <c r="AK68" s="4">
        <v>31</v>
      </c>
      <c r="AL68" s="4">
        <v>32</v>
      </c>
      <c r="AM68" s="4">
        <v>33</v>
      </c>
      <c r="AN68" s="4">
        <v>34</v>
      </c>
      <c r="AO68" s="4">
        <v>35</v>
      </c>
      <c r="AP68" s="4">
        <v>36</v>
      </c>
      <c r="AQ68" s="4">
        <v>37</v>
      </c>
      <c r="AR68" s="4">
        <v>38</v>
      </c>
      <c r="AS68" s="4">
        <v>39</v>
      </c>
      <c r="AT68" s="4">
        <v>40</v>
      </c>
      <c r="AU68" s="4">
        <v>42</v>
      </c>
      <c r="AV68" s="4">
        <v>43</v>
      </c>
      <c r="AW68" s="4">
        <v>44</v>
      </c>
      <c r="AX68" s="4">
        <v>45</v>
      </c>
      <c r="AY68" s="4">
        <v>46</v>
      </c>
      <c r="AZ68" s="4">
        <v>47</v>
      </c>
      <c r="BA68" s="4">
        <v>48</v>
      </c>
      <c r="BB68" s="4">
        <v>49</v>
      </c>
      <c r="BC68" s="9">
        <v>50</v>
      </c>
    </row>
    <row r="69" spans="1:55" x14ac:dyDescent="0.35">
      <c r="A69" s="13" t="s">
        <v>19</v>
      </c>
      <c r="B69" s="4" t="s">
        <v>70</v>
      </c>
      <c r="C69" s="4" t="s">
        <v>73</v>
      </c>
      <c r="D69" s="4" t="s">
        <v>71</v>
      </c>
      <c r="E69" s="4" t="s">
        <v>72</v>
      </c>
      <c r="F69" s="4" t="s">
        <v>69</v>
      </c>
      <c r="G69" s="4" t="s">
        <v>20</v>
      </c>
      <c r="H69" s="4" t="s">
        <v>21</v>
      </c>
      <c r="I69" s="4" t="s">
        <v>22</v>
      </c>
      <c r="J69" s="4" t="s">
        <v>68</v>
      </c>
      <c r="K69" s="4" t="s">
        <v>23</v>
      </c>
      <c r="L69" s="4" t="s">
        <v>24</v>
      </c>
      <c r="M69" s="4" t="s">
        <v>25</v>
      </c>
      <c r="N69" s="4" t="s">
        <v>26</v>
      </c>
      <c r="O69" s="4" t="s">
        <v>27</v>
      </c>
      <c r="P69" s="4" t="s">
        <v>28</v>
      </c>
      <c r="Q69" s="4" t="s">
        <v>29</v>
      </c>
      <c r="R69" s="4" t="s">
        <v>30</v>
      </c>
      <c r="S69" s="4" t="s">
        <v>31</v>
      </c>
      <c r="T69" s="4" t="s">
        <v>32</v>
      </c>
      <c r="U69" s="4" t="s">
        <v>33</v>
      </c>
      <c r="V69" s="4" t="s">
        <v>34</v>
      </c>
      <c r="W69" s="4" t="s">
        <v>35</v>
      </c>
      <c r="X69" s="4" t="s">
        <v>36</v>
      </c>
      <c r="Y69" s="4" t="s">
        <v>37</v>
      </c>
      <c r="Z69" s="4" t="s">
        <v>38</v>
      </c>
      <c r="AA69" s="4" t="s">
        <v>39</v>
      </c>
      <c r="AB69" s="4" t="s">
        <v>40</v>
      </c>
      <c r="AC69" s="4" t="s">
        <v>41</v>
      </c>
      <c r="AD69" s="4" t="s">
        <v>42</v>
      </c>
      <c r="AE69" s="4" t="s">
        <v>43</v>
      </c>
      <c r="AF69" s="4" t="s">
        <v>47</v>
      </c>
      <c r="AG69" s="4" t="s">
        <v>48</v>
      </c>
      <c r="AH69" s="4" t="s">
        <v>49</v>
      </c>
      <c r="AI69" s="4" t="s">
        <v>44</v>
      </c>
      <c r="AJ69" s="4" t="s">
        <v>45</v>
      </c>
      <c r="AK69" s="4" t="s">
        <v>46</v>
      </c>
      <c r="AL69" s="4" t="s">
        <v>50</v>
      </c>
      <c r="AM69" s="4" t="s">
        <v>51</v>
      </c>
      <c r="AN69" s="4" t="s">
        <v>52</v>
      </c>
      <c r="AO69" s="4" t="s">
        <v>53</v>
      </c>
      <c r="AP69" s="4" t="s">
        <v>54</v>
      </c>
      <c r="AQ69" s="4" t="s">
        <v>55</v>
      </c>
      <c r="AR69" s="4" t="s">
        <v>56</v>
      </c>
      <c r="AS69" s="4" t="s">
        <v>57</v>
      </c>
      <c r="AT69" s="4" t="s">
        <v>58</v>
      </c>
      <c r="AU69" s="4" t="s">
        <v>59</v>
      </c>
      <c r="AV69" s="4" t="s">
        <v>60</v>
      </c>
      <c r="AW69" s="4" t="s">
        <v>61</v>
      </c>
      <c r="AX69" s="4" t="s">
        <v>62</v>
      </c>
      <c r="AY69" s="4" t="s">
        <v>63</v>
      </c>
      <c r="AZ69" s="4" t="s">
        <v>64</v>
      </c>
      <c r="BA69" s="4" t="s">
        <v>65</v>
      </c>
      <c r="BB69" s="4" t="s">
        <v>66</v>
      </c>
      <c r="BC69" s="9" t="s">
        <v>67</v>
      </c>
    </row>
    <row r="70" spans="1:55" x14ac:dyDescent="0.35">
      <c r="A70" s="13" t="s">
        <v>7</v>
      </c>
      <c r="B70" s="4"/>
      <c r="C70" s="4"/>
      <c r="D70" s="4"/>
      <c r="E70" s="4"/>
      <c r="F70" s="4"/>
      <c r="G70" s="4" t="s">
        <v>18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9"/>
    </row>
    <row r="71" spans="1:55" x14ac:dyDescent="0.35">
      <c r="A71" s="13" t="s">
        <v>14</v>
      </c>
      <c r="B71" s="60">
        <f>SUM(H71:BC71)</f>
        <v>0</v>
      </c>
      <c r="C71" s="60"/>
      <c r="D71" s="60"/>
      <c r="E71" s="60"/>
      <c r="F71" s="58">
        <f>FreeStatRemaining</f>
        <v>0</v>
      </c>
      <c r="G71" s="59"/>
      <c r="H71" s="49">
        <f>H$67*H82</f>
        <v>0</v>
      </c>
      <c r="I71" s="49">
        <f t="shared" ref="I71:BC76" si="0">I$67*I82</f>
        <v>0</v>
      </c>
      <c r="J71" s="49">
        <f t="shared" si="0"/>
        <v>0</v>
      </c>
      <c r="K71" s="50">
        <f t="shared" si="0"/>
        <v>0</v>
      </c>
      <c r="L71" s="50">
        <f t="shared" si="0"/>
        <v>0</v>
      </c>
      <c r="M71" s="50">
        <f t="shared" si="0"/>
        <v>0</v>
      </c>
      <c r="N71" s="51">
        <f t="shared" si="0"/>
        <v>0</v>
      </c>
      <c r="O71" s="51">
        <f t="shared" si="0"/>
        <v>0</v>
      </c>
      <c r="P71" s="51">
        <f t="shared" si="0"/>
        <v>0</v>
      </c>
      <c r="Q71" s="52">
        <f t="shared" si="0"/>
        <v>0</v>
      </c>
      <c r="R71" s="52">
        <f t="shared" si="0"/>
        <v>0</v>
      </c>
      <c r="S71" s="52">
        <f t="shared" si="0"/>
        <v>0</v>
      </c>
      <c r="T71" s="53">
        <f t="shared" si="0"/>
        <v>0</v>
      </c>
      <c r="U71" s="53">
        <f t="shared" si="0"/>
        <v>0</v>
      </c>
      <c r="V71" s="53">
        <f t="shared" si="0"/>
        <v>0</v>
      </c>
      <c r="W71" s="54">
        <f t="shared" si="0"/>
        <v>0</v>
      </c>
      <c r="X71" s="54">
        <f t="shared" si="0"/>
        <v>0</v>
      </c>
      <c r="Y71" s="54">
        <f t="shared" si="0"/>
        <v>0</v>
      </c>
      <c r="Z71" s="55">
        <f t="shared" si="0"/>
        <v>0</v>
      </c>
      <c r="AA71" s="55">
        <f t="shared" si="0"/>
        <v>0</v>
      </c>
      <c r="AB71" s="55">
        <f t="shared" si="0"/>
        <v>0</v>
      </c>
      <c r="AC71" s="56">
        <f t="shared" si="0"/>
        <v>0</v>
      </c>
      <c r="AD71" s="56">
        <f t="shared" si="0"/>
        <v>0</v>
      </c>
      <c r="AE71" s="56">
        <f t="shared" si="0"/>
        <v>0</v>
      </c>
      <c r="AF71" s="57">
        <f t="shared" si="0"/>
        <v>0</v>
      </c>
      <c r="AG71" s="57">
        <f t="shared" si="0"/>
        <v>0</v>
      </c>
      <c r="AH71" s="57">
        <f t="shared" si="0"/>
        <v>0</v>
      </c>
      <c r="AI71" s="50">
        <f t="shared" si="0"/>
        <v>0</v>
      </c>
      <c r="AJ71" s="50">
        <f t="shared" si="0"/>
        <v>0</v>
      </c>
      <c r="AK71" s="50">
        <f t="shared" si="0"/>
        <v>0</v>
      </c>
      <c r="AL71" s="51">
        <f t="shared" si="0"/>
        <v>0</v>
      </c>
      <c r="AM71" s="51">
        <f t="shared" si="0"/>
        <v>0</v>
      </c>
      <c r="AN71" s="51">
        <f t="shared" si="0"/>
        <v>0</v>
      </c>
      <c r="AO71" s="52">
        <f t="shared" si="0"/>
        <v>0</v>
      </c>
      <c r="AP71" s="52">
        <f t="shared" si="0"/>
        <v>0</v>
      </c>
      <c r="AQ71" s="52">
        <f t="shared" si="0"/>
        <v>0</v>
      </c>
      <c r="AR71" s="53">
        <f t="shared" si="0"/>
        <v>0</v>
      </c>
      <c r="AS71" s="53">
        <f t="shared" si="0"/>
        <v>0</v>
      </c>
      <c r="AT71" s="53">
        <f t="shared" si="0"/>
        <v>0</v>
      </c>
      <c r="AU71" s="54">
        <f t="shared" si="0"/>
        <v>0</v>
      </c>
      <c r="AV71" s="54">
        <f t="shared" si="0"/>
        <v>0</v>
      </c>
      <c r="AW71" s="54">
        <f t="shared" si="0"/>
        <v>0</v>
      </c>
      <c r="AX71" s="55">
        <f t="shared" si="0"/>
        <v>0</v>
      </c>
      <c r="AY71" s="55">
        <f t="shared" si="0"/>
        <v>0</v>
      </c>
      <c r="AZ71" s="55">
        <f t="shared" si="0"/>
        <v>0</v>
      </c>
      <c r="BA71" s="57">
        <f t="shared" si="0"/>
        <v>0</v>
      </c>
      <c r="BB71" s="57">
        <f t="shared" si="0"/>
        <v>0</v>
      </c>
      <c r="BC71" s="57">
        <f t="shared" si="0"/>
        <v>0</v>
      </c>
    </row>
    <row r="72" spans="1:55" x14ac:dyDescent="0.35">
      <c r="A72" s="2" t="s">
        <v>15</v>
      </c>
      <c r="B72" s="60">
        <f>SUM(H72:BC72)</f>
        <v>0</v>
      </c>
      <c r="C72" s="60"/>
      <c r="D72" s="60">
        <f>ROUNDUP(-(DexSubtotal+FSADex)/8,0)</f>
        <v>0</v>
      </c>
      <c r="E72" s="60">
        <f t="shared" ref="E72:E79" si="1">GrandFeatNum*E83</f>
        <v>0</v>
      </c>
      <c r="F72" s="58">
        <f>MAX(SUM(B72:D72),0)+G72+E72</f>
        <v>0</v>
      </c>
      <c r="G72" s="59"/>
      <c r="H72" s="49">
        <f t="shared" ref="H72:W79" si="2">H$67*H83</f>
        <v>0</v>
      </c>
      <c r="I72" s="49">
        <f t="shared" si="2"/>
        <v>0</v>
      </c>
      <c r="J72" s="49">
        <f t="shared" si="2"/>
        <v>0</v>
      </c>
      <c r="K72" s="50">
        <f t="shared" si="2"/>
        <v>0</v>
      </c>
      <c r="L72" s="50">
        <f t="shared" si="2"/>
        <v>0</v>
      </c>
      <c r="M72" s="50">
        <f t="shared" si="2"/>
        <v>0</v>
      </c>
      <c r="N72" s="51">
        <f t="shared" si="2"/>
        <v>0</v>
      </c>
      <c r="O72" s="51">
        <f t="shared" si="2"/>
        <v>0</v>
      </c>
      <c r="P72" s="51">
        <f t="shared" si="2"/>
        <v>0</v>
      </c>
      <c r="Q72" s="52">
        <f t="shared" si="2"/>
        <v>0</v>
      </c>
      <c r="R72" s="52">
        <f t="shared" si="2"/>
        <v>0</v>
      </c>
      <c r="S72" s="52">
        <f t="shared" si="2"/>
        <v>0</v>
      </c>
      <c r="T72" s="53">
        <f t="shared" si="2"/>
        <v>0</v>
      </c>
      <c r="U72" s="53">
        <f t="shared" si="2"/>
        <v>0</v>
      </c>
      <c r="V72" s="53">
        <f t="shared" si="2"/>
        <v>0</v>
      </c>
      <c r="W72" s="54">
        <f t="shared" si="2"/>
        <v>0</v>
      </c>
      <c r="X72" s="54">
        <f t="shared" si="0"/>
        <v>0</v>
      </c>
      <c r="Y72" s="54">
        <f t="shared" si="0"/>
        <v>0</v>
      </c>
      <c r="Z72" s="55">
        <f t="shared" si="0"/>
        <v>0</v>
      </c>
      <c r="AA72" s="55">
        <f t="shared" si="0"/>
        <v>0</v>
      </c>
      <c r="AB72" s="55">
        <f t="shared" si="0"/>
        <v>0</v>
      </c>
      <c r="AC72" s="56">
        <f t="shared" si="0"/>
        <v>0</v>
      </c>
      <c r="AD72" s="56">
        <f t="shared" si="0"/>
        <v>0</v>
      </c>
      <c r="AE72" s="56">
        <f t="shared" si="0"/>
        <v>0</v>
      </c>
      <c r="AF72" s="57">
        <f t="shared" si="0"/>
        <v>0</v>
      </c>
      <c r="AG72" s="57">
        <f t="shared" si="0"/>
        <v>0</v>
      </c>
      <c r="AH72" s="57">
        <f t="shared" si="0"/>
        <v>0</v>
      </c>
      <c r="AI72" s="50">
        <f t="shared" si="0"/>
        <v>0</v>
      </c>
      <c r="AJ72" s="50">
        <f t="shared" si="0"/>
        <v>0</v>
      </c>
      <c r="AK72" s="50">
        <f t="shared" si="0"/>
        <v>0</v>
      </c>
      <c r="AL72" s="51">
        <f t="shared" si="0"/>
        <v>0</v>
      </c>
      <c r="AM72" s="51">
        <f t="shared" si="0"/>
        <v>0</v>
      </c>
      <c r="AN72" s="51">
        <f t="shared" si="0"/>
        <v>0</v>
      </c>
      <c r="AO72" s="52">
        <f t="shared" si="0"/>
        <v>0</v>
      </c>
      <c r="AP72" s="52">
        <f t="shared" si="0"/>
        <v>0</v>
      </c>
      <c r="AQ72" s="52">
        <f t="shared" si="0"/>
        <v>0</v>
      </c>
      <c r="AR72" s="53">
        <f t="shared" si="0"/>
        <v>0</v>
      </c>
      <c r="AS72" s="53">
        <f t="shared" si="0"/>
        <v>0</v>
      </c>
      <c r="AT72" s="53">
        <f t="shared" si="0"/>
        <v>0</v>
      </c>
      <c r="AU72" s="54">
        <f t="shared" si="0"/>
        <v>0</v>
      </c>
      <c r="AV72" s="54">
        <f t="shared" si="0"/>
        <v>0</v>
      </c>
      <c r="AW72" s="54">
        <f t="shared" si="0"/>
        <v>0</v>
      </c>
      <c r="AX72" s="55">
        <f t="shared" si="0"/>
        <v>0</v>
      </c>
      <c r="AY72" s="55">
        <f t="shared" si="0"/>
        <v>0</v>
      </c>
      <c r="AZ72" s="55">
        <f t="shared" si="0"/>
        <v>0</v>
      </c>
      <c r="BA72" s="57">
        <f t="shared" si="0"/>
        <v>0</v>
      </c>
      <c r="BB72" s="57">
        <f t="shared" si="0"/>
        <v>0</v>
      </c>
      <c r="BC72" s="57">
        <f t="shared" si="0"/>
        <v>0</v>
      </c>
    </row>
    <row r="73" spans="1:55" x14ac:dyDescent="0.35">
      <c r="A73" s="2" t="s">
        <v>16</v>
      </c>
      <c r="B73" s="60">
        <f>SUM(H73:BC73)</f>
        <v>0</v>
      </c>
      <c r="C73" s="60"/>
      <c r="D73" s="60">
        <f>ROUNDUP(-(StrSubtotal+FSAStr)/8,0)</f>
        <v>0</v>
      </c>
      <c r="E73" s="60">
        <f t="shared" si="1"/>
        <v>0</v>
      </c>
      <c r="F73" s="58">
        <f t="shared" ref="F73:F79" si="3">MAX(SUM(B73:D73),0)+G73+E73</f>
        <v>0</v>
      </c>
      <c r="G73" s="59"/>
      <c r="H73" s="49">
        <f t="shared" si="2"/>
        <v>0</v>
      </c>
      <c r="I73" s="49">
        <f t="shared" si="0"/>
        <v>0</v>
      </c>
      <c r="J73" s="49">
        <f t="shared" si="0"/>
        <v>0</v>
      </c>
      <c r="K73" s="50">
        <f t="shared" si="0"/>
        <v>0</v>
      </c>
      <c r="L73" s="50">
        <f t="shared" si="0"/>
        <v>0</v>
      </c>
      <c r="M73" s="50">
        <f t="shared" si="0"/>
        <v>0</v>
      </c>
      <c r="N73" s="51">
        <f t="shared" si="0"/>
        <v>0</v>
      </c>
      <c r="O73" s="51">
        <f t="shared" si="0"/>
        <v>0</v>
      </c>
      <c r="P73" s="51">
        <f t="shared" si="0"/>
        <v>0</v>
      </c>
      <c r="Q73" s="52">
        <f t="shared" si="0"/>
        <v>0</v>
      </c>
      <c r="R73" s="52">
        <f t="shared" si="0"/>
        <v>0</v>
      </c>
      <c r="S73" s="52">
        <f t="shared" si="0"/>
        <v>0</v>
      </c>
      <c r="T73" s="53">
        <f t="shared" si="0"/>
        <v>0</v>
      </c>
      <c r="U73" s="53">
        <f t="shared" si="0"/>
        <v>0</v>
      </c>
      <c r="V73" s="53">
        <f t="shared" si="0"/>
        <v>0</v>
      </c>
      <c r="W73" s="54">
        <f t="shared" si="0"/>
        <v>0</v>
      </c>
      <c r="X73" s="54">
        <f t="shared" si="0"/>
        <v>0</v>
      </c>
      <c r="Y73" s="54">
        <f t="shared" si="0"/>
        <v>0</v>
      </c>
      <c r="Z73" s="55">
        <f t="shared" si="0"/>
        <v>0</v>
      </c>
      <c r="AA73" s="55">
        <f t="shared" si="0"/>
        <v>0</v>
      </c>
      <c r="AB73" s="55">
        <f t="shared" si="0"/>
        <v>0</v>
      </c>
      <c r="AC73" s="56">
        <f t="shared" si="0"/>
        <v>0</v>
      </c>
      <c r="AD73" s="56">
        <f t="shared" si="0"/>
        <v>0</v>
      </c>
      <c r="AE73" s="56">
        <f t="shared" si="0"/>
        <v>0</v>
      </c>
      <c r="AF73" s="57">
        <f t="shared" si="0"/>
        <v>0</v>
      </c>
      <c r="AG73" s="57">
        <f t="shared" si="0"/>
        <v>0</v>
      </c>
      <c r="AH73" s="57">
        <f t="shared" si="0"/>
        <v>0</v>
      </c>
      <c r="AI73" s="50">
        <f t="shared" si="0"/>
        <v>0</v>
      </c>
      <c r="AJ73" s="50">
        <f t="shared" si="0"/>
        <v>0</v>
      </c>
      <c r="AK73" s="50">
        <f t="shared" si="0"/>
        <v>0</v>
      </c>
      <c r="AL73" s="51">
        <f t="shared" si="0"/>
        <v>0</v>
      </c>
      <c r="AM73" s="51">
        <f t="shared" si="0"/>
        <v>0</v>
      </c>
      <c r="AN73" s="51">
        <f t="shared" si="0"/>
        <v>0</v>
      </c>
      <c r="AO73" s="52">
        <f t="shared" si="0"/>
        <v>0</v>
      </c>
      <c r="AP73" s="52">
        <f t="shared" si="0"/>
        <v>0</v>
      </c>
      <c r="AQ73" s="52">
        <f t="shared" si="0"/>
        <v>0</v>
      </c>
      <c r="AR73" s="53">
        <f t="shared" si="0"/>
        <v>0</v>
      </c>
      <c r="AS73" s="53">
        <f t="shared" si="0"/>
        <v>0</v>
      </c>
      <c r="AT73" s="53">
        <f t="shared" si="0"/>
        <v>0</v>
      </c>
      <c r="AU73" s="54">
        <f t="shared" si="0"/>
        <v>0</v>
      </c>
      <c r="AV73" s="54">
        <f t="shared" si="0"/>
        <v>0</v>
      </c>
      <c r="AW73" s="54">
        <f t="shared" si="0"/>
        <v>0</v>
      </c>
      <c r="AX73" s="55">
        <f t="shared" si="0"/>
        <v>0</v>
      </c>
      <c r="AY73" s="55">
        <f t="shared" si="0"/>
        <v>0</v>
      </c>
      <c r="AZ73" s="55">
        <f t="shared" si="0"/>
        <v>0</v>
      </c>
      <c r="BA73" s="57">
        <f t="shared" si="0"/>
        <v>0</v>
      </c>
      <c r="BB73" s="57">
        <f t="shared" si="0"/>
        <v>0</v>
      </c>
      <c r="BC73" s="57">
        <f t="shared" si="0"/>
        <v>0</v>
      </c>
    </row>
    <row r="74" spans="1:55" x14ac:dyDescent="0.35">
      <c r="A74" s="2" t="s">
        <v>17</v>
      </c>
      <c r="B74" s="60">
        <f>SUM(H74:BC74)</f>
        <v>0</v>
      </c>
      <c r="C74" s="60"/>
      <c r="D74" s="60">
        <v>0</v>
      </c>
      <c r="E74" s="60">
        <f t="shared" si="1"/>
        <v>0</v>
      </c>
      <c r="F74" s="58">
        <f t="shared" si="3"/>
        <v>0</v>
      </c>
      <c r="G74" s="59"/>
      <c r="H74" s="49">
        <f t="shared" si="2"/>
        <v>0</v>
      </c>
      <c r="I74" s="49">
        <f t="shared" si="0"/>
        <v>0</v>
      </c>
      <c r="J74" s="49">
        <f t="shared" si="0"/>
        <v>0</v>
      </c>
      <c r="K74" s="50">
        <f t="shared" si="0"/>
        <v>0</v>
      </c>
      <c r="L74" s="50">
        <f t="shared" si="0"/>
        <v>0</v>
      </c>
      <c r="M74" s="50">
        <f t="shared" si="0"/>
        <v>0</v>
      </c>
      <c r="N74" s="51">
        <f t="shared" si="0"/>
        <v>0</v>
      </c>
      <c r="O74" s="51">
        <f t="shared" si="0"/>
        <v>0</v>
      </c>
      <c r="P74" s="51">
        <f t="shared" si="0"/>
        <v>0</v>
      </c>
      <c r="Q74" s="52">
        <f t="shared" si="0"/>
        <v>0</v>
      </c>
      <c r="R74" s="52">
        <f t="shared" si="0"/>
        <v>0</v>
      </c>
      <c r="S74" s="52">
        <f t="shared" si="0"/>
        <v>0</v>
      </c>
      <c r="T74" s="53">
        <f t="shared" si="0"/>
        <v>0</v>
      </c>
      <c r="U74" s="53">
        <f t="shared" si="0"/>
        <v>0</v>
      </c>
      <c r="V74" s="53">
        <f t="shared" si="0"/>
        <v>0</v>
      </c>
      <c r="W74" s="54">
        <f t="shared" si="0"/>
        <v>0</v>
      </c>
      <c r="X74" s="54">
        <f t="shared" si="0"/>
        <v>0</v>
      </c>
      <c r="Y74" s="54">
        <f t="shared" si="0"/>
        <v>0</v>
      </c>
      <c r="Z74" s="55">
        <f t="shared" si="0"/>
        <v>0</v>
      </c>
      <c r="AA74" s="55">
        <f t="shared" si="0"/>
        <v>0</v>
      </c>
      <c r="AB74" s="55">
        <f t="shared" si="0"/>
        <v>0</v>
      </c>
      <c r="AC74" s="56">
        <f t="shared" si="0"/>
        <v>0</v>
      </c>
      <c r="AD74" s="56">
        <f t="shared" si="0"/>
        <v>0</v>
      </c>
      <c r="AE74" s="56">
        <f t="shared" si="0"/>
        <v>0</v>
      </c>
      <c r="AF74" s="57">
        <f t="shared" si="0"/>
        <v>0</v>
      </c>
      <c r="AG74" s="57">
        <f t="shared" si="0"/>
        <v>0</v>
      </c>
      <c r="AH74" s="57">
        <f t="shared" si="0"/>
        <v>0</v>
      </c>
      <c r="AI74" s="50">
        <f t="shared" si="0"/>
        <v>0</v>
      </c>
      <c r="AJ74" s="50">
        <f t="shared" si="0"/>
        <v>0</v>
      </c>
      <c r="AK74" s="50">
        <f t="shared" si="0"/>
        <v>0</v>
      </c>
      <c r="AL74" s="51">
        <f t="shared" si="0"/>
        <v>0</v>
      </c>
      <c r="AM74" s="51">
        <f t="shared" si="0"/>
        <v>0</v>
      </c>
      <c r="AN74" s="51">
        <f t="shared" si="0"/>
        <v>0</v>
      </c>
      <c r="AO74" s="52">
        <f t="shared" si="0"/>
        <v>0</v>
      </c>
      <c r="AP74" s="52">
        <f t="shared" si="0"/>
        <v>0</v>
      </c>
      <c r="AQ74" s="52">
        <f t="shared" si="0"/>
        <v>0</v>
      </c>
      <c r="AR74" s="53">
        <f t="shared" si="0"/>
        <v>0</v>
      </c>
      <c r="AS74" s="53">
        <f t="shared" si="0"/>
        <v>0</v>
      </c>
      <c r="AT74" s="53">
        <f t="shared" si="0"/>
        <v>0</v>
      </c>
      <c r="AU74" s="54">
        <f t="shared" si="0"/>
        <v>0</v>
      </c>
      <c r="AV74" s="54">
        <f t="shared" si="0"/>
        <v>0</v>
      </c>
      <c r="AW74" s="54">
        <f t="shared" si="0"/>
        <v>0</v>
      </c>
      <c r="AX74" s="55">
        <f t="shared" si="0"/>
        <v>0</v>
      </c>
      <c r="AY74" s="55">
        <f t="shared" si="0"/>
        <v>0</v>
      </c>
      <c r="AZ74" s="55">
        <f t="shared" si="0"/>
        <v>0</v>
      </c>
      <c r="BA74" s="57">
        <f t="shared" si="0"/>
        <v>0</v>
      </c>
      <c r="BB74" s="57">
        <f t="shared" si="0"/>
        <v>0</v>
      </c>
      <c r="BC74" s="57">
        <f t="shared" si="0"/>
        <v>0</v>
      </c>
    </row>
    <row r="75" spans="1:55" x14ac:dyDescent="0.35">
      <c r="A75" s="2" t="s">
        <v>8</v>
      </c>
      <c r="B75" s="60">
        <f>SUM(H75:BC75)</f>
        <v>0</v>
      </c>
      <c r="C75" s="60"/>
      <c r="D75" s="60">
        <v>0</v>
      </c>
      <c r="E75" s="60">
        <f t="shared" si="1"/>
        <v>0</v>
      </c>
      <c r="F75" s="58">
        <f t="shared" si="3"/>
        <v>0</v>
      </c>
      <c r="G75" s="59"/>
      <c r="H75" s="49">
        <f t="shared" si="2"/>
        <v>0</v>
      </c>
      <c r="I75" s="49">
        <f t="shared" si="0"/>
        <v>0</v>
      </c>
      <c r="J75" s="49">
        <f t="shared" si="0"/>
        <v>0</v>
      </c>
      <c r="K75" s="50">
        <f t="shared" si="0"/>
        <v>0</v>
      </c>
      <c r="L75" s="50">
        <f t="shared" si="0"/>
        <v>0</v>
      </c>
      <c r="M75" s="50">
        <f t="shared" si="0"/>
        <v>0</v>
      </c>
      <c r="N75" s="51">
        <f t="shared" si="0"/>
        <v>0</v>
      </c>
      <c r="O75" s="51">
        <f t="shared" si="0"/>
        <v>0</v>
      </c>
      <c r="P75" s="51">
        <f t="shared" si="0"/>
        <v>0</v>
      </c>
      <c r="Q75" s="52">
        <f t="shared" si="0"/>
        <v>0</v>
      </c>
      <c r="R75" s="52">
        <f t="shared" si="0"/>
        <v>0</v>
      </c>
      <c r="S75" s="52">
        <f t="shared" si="0"/>
        <v>0</v>
      </c>
      <c r="T75" s="53">
        <f t="shared" si="0"/>
        <v>0</v>
      </c>
      <c r="U75" s="53">
        <f t="shared" si="0"/>
        <v>0</v>
      </c>
      <c r="V75" s="53">
        <f t="shared" si="0"/>
        <v>0</v>
      </c>
      <c r="W75" s="54">
        <f t="shared" si="0"/>
        <v>0</v>
      </c>
      <c r="X75" s="54">
        <f t="shared" si="0"/>
        <v>0</v>
      </c>
      <c r="Y75" s="54">
        <f t="shared" si="0"/>
        <v>0</v>
      </c>
      <c r="Z75" s="55">
        <f t="shared" si="0"/>
        <v>0</v>
      </c>
      <c r="AA75" s="55">
        <f t="shared" si="0"/>
        <v>0</v>
      </c>
      <c r="AB75" s="55">
        <f t="shared" si="0"/>
        <v>0</v>
      </c>
      <c r="AC75" s="56">
        <f t="shared" si="0"/>
        <v>0</v>
      </c>
      <c r="AD75" s="56">
        <f t="shared" si="0"/>
        <v>0</v>
      </c>
      <c r="AE75" s="56">
        <f t="shared" si="0"/>
        <v>0</v>
      </c>
      <c r="AF75" s="57">
        <f t="shared" si="0"/>
        <v>0</v>
      </c>
      <c r="AG75" s="57">
        <f t="shared" si="0"/>
        <v>0</v>
      </c>
      <c r="AH75" s="57">
        <f t="shared" si="0"/>
        <v>0</v>
      </c>
      <c r="AI75" s="50">
        <f t="shared" si="0"/>
        <v>0</v>
      </c>
      <c r="AJ75" s="50">
        <f t="shared" si="0"/>
        <v>0</v>
      </c>
      <c r="AK75" s="50">
        <f t="shared" si="0"/>
        <v>0</v>
      </c>
      <c r="AL75" s="51">
        <f t="shared" si="0"/>
        <v>0</v>
      </c>
      <c r="AM75" s="51">
        <f t="shared" si="0"/>
        <v>0</v>
      </c>
      <c r="AN75" s="51">
        <f t="shared" si="0"/>
        <v>0</v>
      </c>
      <c r="AO75" s="52">
        <f t="shared" si="0"/>
        <v>0</v>
      </c>
      <c r="AP75" s="52">
        <f t="shared" si="0"/>
        <v>0</v>
      </c>
      <c r="AQ75" s="52">
        <f t="shared" si="0"/>
        <v>0</v>
      </c>
      <c r="AR75" s="53">
        <f t="shared" si="0"/>
        <v>0</v>
      </c>
      <c r="AS75" s="53">
        <f t="shared" si="0"/>
        <v>0</v>
      </c>
      <c r="AT75" s="53">
        <f t="shared" si="0"/>
        <v>0</v>
      </c>
      <c r="AU75" s="54">
        <f t="shared" si="0"/>
        <v>0</v>
      </c>
      <c r="AV75" s="54">
        <f t="shared" si="0"/>
        <v>0</v>
      </c>
      <c r="AW75" s="54">
        <f t="shared" si="0"/>
        <v>0</v>
      </c>
      <c r="AX75" s="55">
        <f t="shared" si="0"/>
        <v>0</v>
      </c>
      <c r="AY75" s="55">
        <f t="shared" si="0"/>
        <v>0</v>
      </c>
      <c r="AZ75" s="55">
        <f t="shared" si="0"/>
        <v>0</v>
      </c>
      <c r="BA75" s="57">
        <f t="shared" si="0"/>
        <v>0</v>
      </c>
      <c r="BB75" s="57">
        <f t="shared" si="0"/>
        <v>0</v>
      </c>
      <c r="BC75" s="57">
        <f t="shared" si="0"/>
        <v>0</v>
      </c>
    </row>
    <row r="76" spans="1:55" x14ac:dyDescent="0.35">
      <c r="A76" s="2" t="s">
        <v>9</v>
      </c>
      <c r="B76" s="60">
        <f>SUM(H76:BC76)</f>
        <v>0</v>
      </c>
      <c r="C76" s="60"/>
      <c r="D76" s="60">
        <v>0</v>
      </c>
      <c r="E76" s="60">
        <f t="shared" si="1"/>
        <v>0</v>
      </c>
      <c r="F76" s="58">
        <f t="shared" si="3"/>
        <v>0</v>
      </c>
      <c r="G76" s="59"/>
      <c r="H76" s="49">
        <f t="shared" si="2"/>
        <v>0</v>
      </c>
      <c r="I76" s="49">
        <f t="shared" si="0"/>
        <v>0</v>
      </c>
      <c r="J76" s="49">
        <f t="shared" si="0"/>
        <v>0</v>
      </c>
      <c r="K76" s="50">
        <f t="shared" si="0"/>
        <v>0</v>
      </c>
      <c r="L76" s="50">
        <f t="shared" si="0"/>
        <v>0</v>
      </c>
      <c r="M76" s="50">
        <f t="shared" si="0"/>
        <v>0</v>
      </c>
      <c r="N76" s="51">
        <f t="shared" si="0"/>
        <v>0</v>
      </c>
      <c r="O76" s="51">
        <f t="shared" si="0"/>
        <v>0</v>
      </c>
      <c r="P76" s="51">
        <f t="shared" si="0"/>
        <v>0</v>
      </c>
      <c r="Q76" s="52">
        <f t="shared" si="0"/>
        <v>0</v>
      </c>
      <c r="R76" s="52">
        <f t="shared" si="0"/>
        <v>0</v>
      </c>
      <c r="S76" s="52">
        <f t="shared" si="0"/>
        <v>0</v>
      </c>
      <c r="T76" s="53">
        <f t="shared" si="0"/>
        <v>0</v>
      </c>
      <c r="U76" s="53">
        <f t="shared" si="0"/>
        <v>0</v>
      </c>
      <c r="V76" s="53">
        <f t="shared" si="0"/>
        <v>0</v>
      </c>
      <c r="W76" s="54">
        <f t="shared" si="0"/>
        <v>0</v>
      </c>
      <c r="X76" s="54">
        <f t="shared" si="0"/>
        <v>0</v>
      </c>
      <c r="Y76" s="54">
        <f t="shared" si="0"/>
        <v>0</v>
      </c>
      <c r="Z76" s="55">
        <f t="shared" si="0"/>
        <v>0</v>
      </c>
      <c r="AA76" s="55">
        <f t="shared" si="0"/>
        <v>0</v>
      </c>
      <c r="AB76" s="55">
        <f t="shared" si="0"/>
        <v>0</v>
      </c>
      <c r="AC76" s="56">
        <f t="shared" si="0"/>
        <v>0</v>
      </c>
      <c r="AD76" s="56">
        <f t="shared" si="0"/>
        <v>0</v>
      </c>
      <c r="AE76" s="56">
        <f t="shared" si="0"/>
        <v>0</v>
      </c>
      <c r="AF76" s="57">
        <f t="shared" si="0"/>
        <v>0</v>
      </c>
      <c r="AG76" s="57">
        <f t="shared" si="0"/>
        <v>0</v>
      </c>
      <c r="AH76" s="57">
        <f t="shared" si="0"/>
        <v>0</v>
      </c>
      <c r="AI76" s="50">
        <f t="shared" si="0"/>
        <v>0</v>
      </c>
      <c r="AJ76" s="50">
        <f t="shared" si="0"/>
        <v>0</v>
      </c>
      <c r="AK76" s="50">
        <f t="shared" si="0"/>
        <v>0</v>
      </c>
      <c r="AL76" s="51">
        <f t="shared" si="0"/>
        <v>0</v>
      </c>
      <c r="AM76" s="51">
        <f t="shared" ref="I76:BC79" si="4">AM$67*AM87</f>
        <v>0</v>
      </c>
      <c r="AN76" s="51">
        <f t="shared" si="4"/>
        <v>0</v>
      </c>
      <c r="AO76" s="52">
        <f t="shared" si="4"/>
        <v>0</v>
      </c>
      <c r="AP76" s="52">
        <f t="shared" si="4"/>
        <v>0</v>
      </c>
      <c r="AQ76" s="52">
        <f t="shared" si="4"/>
        <v>0</v>
      </c>
      <c r="AR76" s="53">
        <f t="shared" si="4"/>
        <v>0</v>
      </c>
      <c r="AS76" s="53">
        <f t="shared" si="4"/>
        <v>0</v>
      </c>
      <c r="AT76" s="53">
        <f t="shared" si="4"/>
        <v>0</v>
      </c>
      <c r="AU76" s="54">
        <f t="shared" si="4"/>
        <v>0</v>
      </c>
      <c r="AV76" s="54">
        <f t="shared" si="4"/>
        <v>0</v>
      </c>
      <c r="AW76" s="54">
        <f t="shared" si="4"/>
        <v>0</v>
      </c>
      <c r="AX76" s="55">
        <f t="shared" si="4"/>
        <v>0</v>
      </c>
      <c r="AY76" s="55">
        <f t="shared" si="4"/>
        <v>0</v>
      </c>
      <c r="AZ76" s="55">
        <f t="shared" si="4"/>
        <v>0</v>
      </c>
      <c r="BA76" s="57">
        <f t="shared" si="4"/>
        <v>0</v>
      </c>
      <c r="BB76" s="57">
        <f t="shared" si="4"/>
        <v>0</v>
      </c>
      <c r="BC76" s="57">
        <f t="shared" si="4"/>
        <v>0</v>
      </c>
    </row>
    <row r="77" spans="1:55" x14ac:dyDescent="0.35">
      <c r="A77" s="2" t="s">
        <v>10</v>
      </c>
      <c r="B77" s="60">
        <f>SUM(H77:BC77)</f>
        <v>0</v>
      </c>
      <c r="C77" s="60"/>
      <c r="D77" s="60">
        <v>0</v>
      </c>
      <c r="E77" s="60">
        <f t="shared" si="1"/>
        <v>0</v>
      </c>
      <c r="F77" s="58">
        <f t="shared" si="3"/>
        <v>0</v>
      </c>
      <c r="G77" s="59"/>
      <c r="H77" s="49">
        <f t="shared" si="2"/>
        <v>0</v>
      </c>
      <c r="I77" s="49">
        <f t="shared" si="4"/>
        <v>0</v>
      </c>
      <c r="J77" s="49">
        <f t="shared" si="4"/>
        <v>0</v>
      </c>
      <c r="K77" s="50">
        <f t="shared" si="4"/>
        <v>0</v>
      </c>
      <c r="L77" s="50">
        <f t="shared" si="4"/>
        <v>0</v>
      </c>
      <c r="M77" s="50">
        <f t="shared" si="4"/>
        <v>0</v>
      </c>
      <c r="N77" s="51">
        <f t="shared" si="4"/>
        <v>0</v>
      </c>
      <c r="O77" s="51">
        <f t="shared" si="4"/>
        <v>0</v>
      </c>
      <c r="P77" s="51">
        <f t="shared" si="4"/>
        <v>0</v>
      </c>
      <c r="Q77" s="52">
        <f t="shared" si="4"/>
        <v>0</v>
      </c>
      <c r="R77" s="52">
        <f t="shared" si="4"/>
        <v>0</v>
      </c>
      <c r="S77" s="52">
        <f t="shared" si="4"/>
        <v>0</v>
      </c>
      <c r="T77" s="53">
        <f t="shared" si="4"/>
        <v>0</v>
      </c>
      <c r="U77" s="53">
        <f t="shared" si="4"/>
        <v>0</v>
      </c>
      <c r="V77" s="53">
        <f t="shared" si="4"/>
        <v>0</v>
      </c>
      <c r="W77" s="54">
        <f t="shared" si="4"/>
        <v>0</v>
      </c>
      <c r="X77" s="54">
        <f t="shared" si="4"/>
        <v>0</v>
      </c>
      <c r="Y77" s="54">
        <f t="shared" si="4"/>
        <v>0</v>
      </c>
      <c r="Z77" s="55">
        <f t="shared" si="4"/>
        <v>0</v>
      </c>
      <c r="AA77" s="55">
        <f t="shared" si="4"/>
        <v>0</v>
      </c>
      <c r="AB77" s="55">
        <f t="shared" si="4"/>
        <v>0</v>
      </c>
      <c r="AC77" s="56">
        <f t="shared" si="4"/>
        <v>0</v>
      </c>
      <c r="AD77" s="56">
        <f t="shared" si="4"/>
        <v>0</v>
      </c>
      <c r="AE77" s="56">
        <f t="shared" si="4"/>
        <v>0</v>
      </c>
      <c r="AF77" s="57">
        <f t="shared" si="4"/>
        <v>0</v>
      </c>
      <c r="AG77" s="57">
        <f t="shared" si="4"/>
        <v>0</v>
      </c>
      <c r="AH77" s="57">
        <f t="shared" si="4"/>
        <v>0</v>
      </c>
      <c r="AI77" s="50">
        <f t="shared" si="4"/>
        <v>0</v>
      </c>
      <c r="AJ77" s="50">
        <f t="shared" si="4"/>
        <v>0</v>
      </c>
      <c r="AK77" s="50">
        <f t="shared" si="4"/>
        <v>0</v>
      </c>
      <c r="AL77" s="51">
        <f t="shared" si="4"/>
        <v>0</v>
      </c>
      <c r="AM77" s="51">
        <f t="shared" si="4"/>
        <v>0</v>
      </c>
      <c r="AN77" s="51">
        <f t="shared" si="4"/>
        <v>0</v>
      </c>
      <c r="AO77" s="52">
        <f t="shared" si="4"/>
        <v>0</v>
      </c>
      <c r="AP77" s="52">
        <f t="shared" si="4"/>
        <v>0</v>
      </c>
      <c r="AQ77" s="52">
        <f t="shared" si="4"/>
        <v>0</v>
      </c>
      <c r="AR77" s="53">
        <f t="shared" si="4"/>
        <v>0</v>
      </c>
      <c r="AS77" s="53">
        <f t="shared" si="4"/>
        <v>0</v>
      </c>
      <c r="AT77" s="53">
        <f t="shared" si="4"/>
        <v>0</v>
      </c>
      <c r="AU77" s="54">
        <f t="shared" si="4"/>
        <v>0</v>
      </c>
      <c r="AV77" s="54">
        <f t="shared" si="4"/>
        <v>0</v>
      </c>
      <c r="AW77" s="54">
        <f t="shared" si="4"/>
        <v>0</v>
      </c>
      <c r="AX77" s="55">
        <f t="shared" si="4"/>
        <v>0</v>
      </c>
      <c r="AY77" s="55">
        <f t="shared" si="4"/>
        <v>0</v>
      </c>
      <c r="AZ77" s="55">
        <f t="shared" si="4"/>
        <v>0</v>
      </c>
      <c r="BA77" s="57">
        <f t="shared" si="4"/>
        <v>0</v>
      </c>
      <c r="BB77" s="57">
        <f t="shared" si="4"/>
        <v>0</v>
      </c>
      <c r="BC77" s="57">
        <f t="shared" si="4"/>
        <v>0</v>
      </c>
    </row>
    <row r="78" spans="1:55" x14ac:dyDescent="0.35">
      <c r="A78" s="2" t="s">
        <v>11</v>
      </c>
      <c r="B78" s="60">
        <f>SUM(H78:BC78)</f>
        <v>0</v>
      </c>
      <c r="C78" s="60"/>
      <c r="D78" s="60">
        <f>ROUNDUP(-(MagicControlSubtotal+FSAMC)/8,0)</f>
        <v>0</v>
      </c>
      <c r="E78" s="60">
        <f t="shared" si="1"/>
        <v>0</v>
      </c>
      <c r="F78" s="58">
        <f t="shared" si="3"/>
        <v>0</v>
      </c>
      <c r="G78" s="59"/>
      <c r="H78" s="49">
        <f t="shared" si="2"/>
        <v>0</v>
      </c>
      <c r="I78" s="49">
        <f t="shared" si="4"/>
        <v>0</v>
      </c>
      <c r="J78" s="49">
        <f t="shared" si="4"/>
        <v>0</v>
      </c>
      <c r="K78" s="50">
        <f t="shared" si="4"/>
        <v>0</v>
      </c>
      <c r="L78" s="50">
        <f t="shared" si="4"/>
        <v>0</v>
      </c>
      <c r="M78" s="50">
        <f t="shared" si="4"/>
        <v>0</v>
      </c>
      <c r="N78" s="51">
        <f t="shared" si="4"/>
        <v>0</v>
      </c>
      <c r="O78" s="51">
        <f t="shared" si="4"/>
        <v>0</v>
      </c>
      <c r="P78" s="51">
        <f t="shared" si="4"/>
        <v>0</v>
      </c>
      <c r="Q78" s="52">
        <f t="shared" si="4"/>
        <v>0</v>
      </c>
      <c r="R78" s="52">
        <f t="shared" si="4"/>
        <v>0</v>
      </c>
      <c r="S78" s="52">
        <f t="shared" si="4"/>
        <v>0</v>
      </c>
      <c r="T78" s="53">
        <f t="shared" si="4"/>
        <v>0</v>
      </c>
      <c r="U78" s="53">
        <f t="shared" si="4"/>
        <v>0</v>
      </c>
      <c r="V78" s="53">
        <f t="shared" si="4"/>
        <v>0</v>
      </c>
      <c r="W78" s="54">
        <f t="shared" si="4"/>
        <v>0</v>
      </c>
      <c r="X78" s="54">
        <f t="shared" si="4"/>
        <v>0</v>
      </c>
      <c r="Y78" s="54">
        <f t="shared" si="4"/>
        <v>0</v>
      </c>
      <c r="Z78" s="55">
        <f t="shared" si="4"/>
        <v>0</v>
      </c>
      <c r="AA78" s="55">
        <f t="shared" si="4"/>
        <v>0</v>
      </c>
      <c r="AB78" s="55">
        <f t="shared" si="4"/>
        <v>0</v>
      </c>
      <c r="AC78" s="56">
        <f t="shared" si="4"/>
        <v>0</v>
      </c>
      <c r="AD78" s="56">
        <f t="shared" si="4"/>
        <v>0</v>
      </c>
      <c r="AE78" s="56">
        <f t="shared" si="4"/>
        <v>0</v>
      </c>
      <c r="AF78" s="57">
        <f t="shared" si="4"/>
        <v>0</v>
      </c>
      <c r="AG78" s="57">
        <f t="shared" si="4"/>
        <v>0</v>
      </c>
      <c r="AH78" s="57">
        <f t="shared" si="4"/>
        <v>0</v>
      </c>
      <c r="AI78" s="50">
        <f t="shared" si="4"/>
        <v>0</v>
      </c>
      <c r="AJ78" s="50">
        <f t="shared" si="4"/>
        <v>0</v>
      </c>
      <c r="AK78" s="50">
        <f t="shared" si="4"/>
        <v>0</v>
      </c>
      <c r="AL78" s="51">
        <f t="shared" si="4"/>
        <v>0</v>
      </c>
      <c r="AM78" s="51">
        <f t="shared" si="4"/>
        <v>0</v>
      </c>
      <c r="AN78" s="51">
        <f t="shared" si="4"/>
        <v>0</v>
      </c>
      <c r="AO78" s="52">
        <f t="shared" si="4"/>
        <v>0</v>
      </c>
      <c r="AP78" s="52">
        <f t="shared" si="4"/>
        <v>0</v>
      </c>
      <c r="AQ78" s="52">
        <f t="shared" si="4"/>
        <v>0</v>
      </c>
      <c r="AR78" s="53">
        <f t="shared" si="4"/>
        <v>0</v>
      </c>
      <c r="AS78" s="53">
        <f t="shared" si="4"/>
        <v>0</v>
      </c>
      <c r="AT78" s="53">
        <f t="shared" si="4"/>
        <v>0</v>
      </c>
      <c r="AU78" s="54">
        <f t="shared" si="4"/>
        <v>0</v>
      </c>
      <c r="AV78" s="54">
        <f t="shared" si="4"/>
        <v>0</v>
      </c>
      <c r="AW78" s="54">
        <f t="shared" si="4"/>
        <v>0</v>
      </c>
      <c r="AX78" s="55">
        <f t="shared" si="4"/>
        <v>0</v>
      </c>
      <c r="AY78" s="55">
        <f t="shared" si="4"/>
        <v>0</v>
      </c>
      <c r="AZ78" s="55">
        <f t="shared" si="4"/>
        <v>0</v>
      </c>
      <c r="BA78" s="57">
        <f t="shared" si="4"/>
        <v>0</v>
      </c>
      <c r="BB78" s="57">
        <f t="shared" si="4"/>
        <v>0</v>
      </c>
      <c r="BC78" s="57">
        <f t="shared" si="4"/>
        <v>0</v>
      </c>
    </row>
    <row r="79" spans="1:55" ht="15" thickBot="1" x14ac:dyDescent="0.4">
      <c r="A79" s="3" t="s">
        <v>12</v>
      </c>
      <c r="B79" s="60">
        <f>SUM(H79:BC79)</f>
        <v>0</v>
      </c>
      <c r="C79" s="61"/>
      <c r="D79" s="61">
        <f>ROUNDUP(-(MagicPowerSubtotal+FSAMP)/8,0)</f>
        <v>0</v>
      </c>
      <c r="E79" s="60">
        <f t="shared" si="1"/>
        <v>0</v>
      </c>
      <c r="F79" s="58">
        <f t="shared" si="3"/>
        <v>0</v>
      </c>
      <c r="G79" s="62"/>
      <c r="H79" s="49">
        <f t="shared" si="2"/>
        <v>0</v>
      </c>
      <c r="I79" s="49">
        <f t="shared" si="4"/>
        <v>0</v>
      </c>
      <c r="J79" s="49">
        <f t="shared" si="4"/>
        <v>0</v>
      </c>
      <c r="K79" s="50">
        <f t="shared" si="4"/>
        <v>0</v>
      </c>
      <c r="L79" s="50">
        <f t="shared" si="4"/>
        <v>0</v>
      </c>
      <c r="M79" s="50">
        <f t="shared" si="4"/>
        <v>0</v>
      </c>
      <c r="N79" s="51">
        <f t="shared" si="4"/>
        <v>0</v>
      </c>
      <c r="O79" s="51">
        <f t="shared" si="4"/>
        <v>0</v>
      </c>
      <c r="P79" s="51">
        <f t="shared" si="4"/>
        <v>0</v>
      </c>
      <c r="Q79" s="52">
        <f t="shared" si="4"/>
        <v>0</v>
      </c>
      <c r="R79" s="52">
        <f t="shared" si="4"/>
        <v>0</v>
      </c>
      <c r="S79" s="52">
        <f t="shared" si="4"/>
        <v>0</v>
      </c>
      <c r="T79" s="53">
        <f t="shared" si="4"/>
        <v>0</v>
      </c>
      <c r="U79" s="53">
        <f t="shared" si="4"/>
        <v>0</v>
      </c>
      <c r="V79" s="53">
        <f t="shared" si="4"/>
        <v>0</v>
      </c>
      <c r="W79" s="54">
        <f t="shared" si="4"/>
        <v>0</v>
      </c>
      <c r="X79" s="54">
        <f t="shared" si="4"/>
        <v>0</v>
      </c>
      <c r="Y79" s="54">
        <f t="shared" si="4"/>
        <v>0</v>
      </c>
      <c r="Z79" s="55">
        <f t="shared" si="4"/>
        <v>0</v>
      </c>
      <c r="AA79" s="55">
        <f t="shared" si="4"/>
        <v>0</v>
      </c>
      <c r="AB79" s="55">
        <f t="shared" si="4"/>
        <v>0</v>
      </c>
      <c r="AC79" s="56">
        <f t="shared" si="4"/>
        <v>0</v>
      </c>
      <c r="AD79" s="56">
        <f t="shared" si="4"/>
        <v>0</v>
      </c>
      <c r="AE79" s="56">
        <f t="shared" si="4"/>
        <v>0</v>
      </c>
      <c r="AF79" s="57">
        <f t="shared" si="4"/>
        <v>0</v>
      </c>
      <c r="AG79" s="57">
        <f t="shared" si="4"/>
        <v>0</v>
      </c>
      <c r="AH79" s="57">
        <f t="shared" si="4"/>
        <v>0</v>
      </c>
      <c r="AI79" s="50">
        <f t="shared" si="4"/>
        <v>0</v>
      </c>
      <c r="AJ79" s="50">
        <f t="shared" si="4"/>
        <v>0</v>
      </c>
      <c r="AK79" s="50">
        <f t="shared" si="4"/>
        <v>0</v>
      </c>
      <c r="AL79" s="51">
        <f t="shared" si="4"/>
        <v>0</v>
      </c>
      <c r="AM79" s="51">
        <f t="shared" si="4"/>
        <v>0</v>
      </c>
      <c r="AN79" s="51">
        <f t="shared" si="4"/>
        <v>0</v>
      </c>
      <c r="AO79" s="52">
        <f t="shared" si="4"/>
        <v>0</v>
      </c>
      <c r="AP79" s="52">
        <f t="shared" si="4"/>
        <v>0</v>
      </c>
      <c r="AQ79" s="52">
        <f t="shared" si="4"/>
        <v>0</v>
      </c>
      <c r="AR79" s="53">
        <f t="shared" si="4"/>
        <v>0</v>
      </c>
      <c r="AS79" s="53">
        <f t="shared" si="4"/>
        <v>0</v>
      </c>
      <c r="AT79" s="53">
        <f t="shared" si="4"/>
        <v>0</v>
      </c>
      <c r="AU79" s="54">
        <f t="shared" si="4"/>
        <v>0</v>
      </c>
      <c r="AV79" s="54">
        <f t="shared" si="4"/>
        <v>0</v>
      </c>
      <c r="AW79" s="54">
        <f t="shared" si="4"/>
        <v>0</v>
      </c>
      <c r="AX79" s="55">
        <f t="shared" si="4"/>
        <v>0</v>
      </c>
      <c r="AY79" s="55">
        <f t="shared" si="4"/>
        <v>0</v>
      </c>
      <c r="AZ79" s="55">
        <f t="shared" si="4"/>
        <v>0</v>
      </c>
      <c r="BA79" s="57">
        <f t="shared" si="4"/>
        <v>0</v>
      </c>
      <c r="BB79" s="57">
        <f t="shared" si="4"/>
        <v>0</v>
      </c>
      <c r="BC79" s="57">
        <f t="shared" si="4"/>
        <v>0</v>
      </c>
    </row>
    <row r="80" spans="1:55" ht="15" thickBot="1" x14ac:dyDescent="0.4"/>
    <row r="81" spans="1:55" x14ac:dyDescent="0.35">
      <c r="A81" s="12" t="s">
        <v>13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7"/>
    </row>
    <row r="82" spans="1:55" x14ac:dyDescent="0.35">
      <c r="A82" s="13" t="s">
        <v>14</v>
      </c>
      <c r="B82" s="4"/>
      <c r="C82" s="4"/>
      <c r="D82" s="4"/>
      <c r="E82" s="4"/>
      <c r="F82" s="4"/>
      <c r="G82" s="4"/>
      <c r="H82" s="4">
        <v>1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9"/>
    </row>
    <row r="83" spans="1:55" x14ac:dyDescent="0.35">
      <c r="A83" s="2" t="s">
        <v>15</v>
      </c>
      <c r="B83" s="4"/>
      <c r="C83" s="4"/>
      <c r="D83" s="4"/>
      <c r="E83" s="4">
        <v>1</v>
      </c>
      <c r="F83" s="4"/>
      <c r="G83" s="4"/>
      <c r="H83" s="4"/>
      <c r="I83" s="4">
        <v>1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9"/>
    </row>
    <row r="84" spans="1:55" x14ac:dyDescent="0.35">
      <c r="A84" s="2" t="s">
        <v>16</v>
      </c>
      <c r="B84" s="4"/>
      <c r="C84" s="4"/>
      <c r="D84" s="4"/>
      <c r="E84" s="4">
        <v>1</v>
      </c>
      <c r="F84" s="4"/>
      <c r="G84" s="4"/>
      <c r="H84" s="4"/>
      <c r="I84" s="4">
        <v>1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9"/>
    </row>
    <row r="85" spans="1:55" x14ac:dyDescent="0.35">
      <c r="A85" s="2" t="s">
        <v>17</v>
      </c>
      <c r="B85" s="4"/>
      <c r="C85" s="4"/>
      <c r="D85" s="4"/>
      <c r="E85" s="4">
        <v>1</v>
      </c>
      <c r="F85" s="4"/>
      <c r="G85" s="4"/>
      <c r="H85" s="4"/>
      <c r="I85" s="4">
        <v>1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9"/>
    </row>
    <row r="86" spans="1:55" x14ac:dyDescent="0.35">
      <c r="A86" s="2" t="s">
        <v>8</v>
      </c>
      <c r="B86" s="4"/>
      <c r="C86" s="4"/>
      <c r="D86" s="4"/>
      <c r="E86" s="4">
        <v>1</v>
      </c>
      <c r="F86" s="4"/>
      <c r="G86" s="4"/>
      <c r="H86" s="4"/>
      <c r="I86" s="4">
        <v>1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9"/>
    </row>
    <row r="87" spans="1:55" x14ac:dyDescent="0.35">
      <c r="A87" s="2" t="s">
        <v>9</v>
      </c>
      <c r="B87" s="4"/>
      <c r="C87" s="4"/>
      <c r="D87" s="4"/>
      <c r="E87" s="4">
        <v>1</v>
      </c>
      <c r="F87" s="4"/>
      <c r="G87" s="4"/>
      <c r="H87" s="4"/>
      <c r="I87" s="4">
        <v>1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9"/>
    </row>
    <row r="88" spans="1:55" x14ac:dyDescent="0.35">
      <c r="A88" s="2" t="s">
        <v>10</v>
      </c>
      <c r="B88" s="4"/>
      <c r="C88" s="4"/>
      <c r="D88" s="4"/>
      <c r="E88" s="4">
        <v>1</v>
      </c>
      <c r="F88" s="4"/>
      <c r="G88" s="4"/>
      <c r="H88" s="4"/>
      <c r="I88" s="4">
        <v>1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9"/>
    </row>
    <row r="89" spans="1:55" x14ac:dyDescent="0.35">
      <c r="A89" s="2" t="s">
        <v>11</v>
      </c>
      <c r="B89" s="4"/>
      <c r="C89" s="4"/>
      <c r="D89" s="4"/>
      <c r="E89" s="4">
        <v>1</v>
      </c>
      <c r="F89" s="4"/>
      <c r="G89" s="4"/>
      <c r="H89" s="4"/>
      <c r="I89" s="4">
        <v>1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9"/>
    </row>
    <row r="90" spans="1:55" ht="15" thickBot="1" x14ac:dyDescent="0.4">
      <c r="A90" s="3" t="s">
        <v>12</v>
      </c>
      <c r="B90" s="10"/>
      <c r="C90" s="10"/>
      <c r="D90" s="10"/>
      <c r="E90" s="10">
        <v>1</v>
      </c>
      <c r="F90" s="10"/>
      <c r="G90" s="10"/>
      <c r="H90" s="10"/>
      <c r="I90" s="10">
        <v>1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1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E7693-F27A-4A56-955A-CC8A3D975DF8}">
  <dimension ref="A1:N19"/>
  <sheetViews>
    <sheetView showGridLines="0" workbookViewId="0">
      <selection activeCell="F24" sqref="F24"/>
    </sheetView>
  </sheetViews>
  <sheetFormatPr defaultRowHeight="14.5" x14ac:dyDescent="0.35"/>
  <cols>
    <col min="1" max="1" width="4.453125" style="63" customWidth="1"/>
    <col min="4" max="4" width="12.36328125" bestFit="1" customWidth="1"/>
    <col min="5" max="5" width="8.453125" bestFit="1" customWidth="1"/>
    <col min="6" max="6" width="8.26953125" bestFit="1" customWidth="1"/>
    <col min="7" max="7" width="10.1796875" bestFit="1" customWidth="1"/>
    <col min="8" max="8" width="11.1796875" bestFit="1" customWidth="1"/>
    <col min="9" max="9" width="7.7265625" bestFit="1" customWidth="1"/>
    <col min="10" max="10" width="12.36328125" bestFit="1" customWidth="1"/>
    <col min="11" max="11" width="11.453125" bestFit="1" customWidth="1"/>
    <col min="12" max="12" width="11" bestFit="1" customWidth="1"/>
    <col min="13" max="13" width="8.36328125" bestFit="1" customWidth="1"/>
  </cols>
  <sheetData>
    <row r="1" spans="3:14" s="63" customFormat="1" ht="33.5" customHeight="1" x14ac:dyDescent="0.35"/>
    <row r="2" spans="3:14" s="63" customFormat="1" ht="33.5" customHeight="1" x14ac:dyDescent="0.35">
      <c r="C2" s="64" t="s">
        <v>108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3:14" s="63" customFormat="1" ht="33.5" customHeight="1" x14ac:dyDescent="0.35"/>
    <row r="10" spans="3:14" ht="15" thickBot="1" x14ac:dyDescent="0.4">
      <c r="F10" t="s">
        <v>8</v>
      </c>
      <c r="G10" t="s">
        <v>17</v>
      </c>
      <c r="H10" t="s">
        <v>10</v>
      </c>
      <c r="I10" t="s">
        <v>9</v>
      </c>
      <c r="J10" t="s">
        <v>155</v>
      </c>
      <c r="K10" t="s">
        <v>154</v>
      </c>
      <c r="L10" t="s">
        <v>15</v>
      </c>
      <c r="M10" t="s">
        <v>16</v>
      </c>
    </row>
    <row r="11" spans="3:14" ht="15" thickBot="1" x14ac:dyDescent="0.4">
      <c r="E11" s="5" t="s">
        <v>108</v>
      </c>
      <c r="F11" s="65" t="s">
        <v>109</v>
      </c>
      <c r="G11" s="65" t="s">
        <v>110</v>
      </c>
      <c r="H11" s="65" t="s">
        <v>111</v>
      </c>
      <c r="I11" s="65" t="s">
        <v>112</v>
      </c>
      <c r="J11" s="65" t="s">
        <v>113</v>
      </c>
      <c r="K11" s="65" t="s">
        <v>114</v>
      </c>
      <c r="L11" s="65" t="s">
        <v>115</v>
      </c>
      <c r="M11" s="66" t="s">
        <v>116</v>
      </c>
    </row>
    <row r="12" spans="3:14" x14ac:dyDescent="0.35">
      <c r="D12" t="s">
        <v>8</v>
      </c>
      <c r="E12" s="67" t="s">
        <v>109</v>
      </c>
      <c r="F12" s="68" t="s">
        <v>117</v>
      </c>
      <c r="G12" s="69" t="s">
        <v>118</v>
      </c>
      <c r="H12" s="69" t="s">
        <v>119</v>
      </c>
      <c r="I12" s="69" t="s">
        <v>120</v>
      </c>
      <c r="J12" s="69" t="s">
        <v>121</v>
      </c>
      <c r="K12" s="69" t="s">
        <v>122</v>
      </c>
      <c r="L12" s="69" t="s">
        <v>123</v>
      </c>
      <c r="M12" s="70" t="s">
        <v>124</v>
      </c>
    </row>
    <row r="13" spans="3:14" x14ac:dyDescent="0.35">
      <c r="D13" t="s">
        <v>17</v>
      </c>
      <c r="E13" s="67" t="s">
        <v>110</v>
      </c>
      <c r="F13" s="71" t="s">
        <v>118</v>
      </c>
      <c r="G13" s="72" t="s">
        <v>125</v>
      </c>
      <c r="H13" s="72" t="s">
        <v>126</v>
      </c>
      <c r="I13" s="72" t="s">
        <v>127</v>
      </c>
      <c r="J13" s="72" t="s">
        <v>128</v>
      </c>
      <c r="K13" s="72" t="s">
        <v>129</v>
      </c>
      <c r="L13" s="72" t="s">
        <v>130</v>
      </c>
      <c r="M13" s="73" t="s">
        <v>131</v>
      </c>
    </row>
    <row r="14" spans="3:14" x14ac:dyDescent="0.35">
      <c r="D14" t="s">
        <v>10</v>
      </c>
      <c r="E14" s="67" t="s">
        <v>111</v>
      </c>
      <c r="F14" s="71" t="s">
        <v>119</v>
      </c>
      <c r="G14" s="72" t="s">
        <v>126</v>
      </c>
      <c r="H14" s="72" t="s">
        <v>132</v>
      </c>
      <c r="I14" s="72" t="s">
        <v>133</v>
      </c>
      <c r="J14" s="72" t="s">
        <v>134</v>
      </c>
      <c r="K14" s="72" t="s">
        <v>135</v>
      </c>
      <c r="L14" s="72" t="s">
        <v>136</v>
      </c>
      <c r="M14" s="73" t="s">
        <v>137</v>
      </c>
    </row>
    <row r="15" spans="3:14" x14ac:dyDescent="0.35">
      <c r="D15" t="s">
        <v>9</v>
      </c>
      <c r="E15" s="67" t="s">
        <v>112</v>
      </c>
      <c r="F15" s="71" t="s">
        <v>120</v>
      </c>
      <c r="G15" s="72" t="s">
        <v>127</v>
      </c>
      <c r="H15" s="72" t="s">
        <v>133</v>
      </c>
      <c r="I15" s="72" t="s">
        <v>138</v>
      </c>
      <c r="J15" s="72" t="s">
        <v>139</v>
      </c>
      <c r="K15" s="72" t="s">
        <v>140</v>
      </c>
      <c r="L15" s="72" t="s">
        <v>141</v>
      </c>
      <c r="M15" s="73" t="s">
        <v>142</v>
      </c>
    </row>
    <row r="16" spans="3:14" x14ac:dyDescent="0.35">
      <c r="D16" t="s">
        <v>155</v>
      </c>
      <c r="E16" s="67" t="s">
        <v>113</v>
      </c>
      <c r="F16" s="71" t="s">
        <v>121</v>
      </c>
      <c r="G16" s="72" t="s">
        <v>128</v>
      </c>
      <c r="H16" s="72" t="s">
        <v>134</v>
      </c>
      <c r="I16" s="72" t="s">
        <v>139</v>
      </c>
      <c r="J16" s="72" t="s">
        <v>143</v>
      </c>
      <c r="K16" s="72" t="s">
        <v>144</v>
      </c>
      <c r="L16" s="72" t="s">
        <v>145</v>
      </c>
      <c r="M16" s="73" t="s">
        <v>146</v>
      </c>
    </row>
    <row r="17" spans="4:13" x14ac:dyDescent="0.35">
      <c r="D17" t="s">
        <v>154</v>
      </c>
      <c r="E17" s="67" t="s">
        <v>114</v>
      </c>
      <c r="F17" s="71" t="s">
        <v>122</v>
      </c>
      <c r="G17" s="72" t="s">
        <v>129</v>
      </c>
      <c r="H17" s="72" t="s">
        <v>135</v>
      </c>
      <c r="I17" s="72" t="s">
        <v>140</v>
      </c>
      <c r="J17" s="72" t="s">
        <v>144</v>
      </c>
      <c r="K17" s="72" t="s">
        <v>147</v>
      </c>
      <c r="L17" s="72" t="s">
        <v>148</v>
      </c>
      <c r="M17" s="73" t="s">
        <v>149</v>
      </c>
    </row>
    <row r="18" spans="4:13" x14ac:dyDescent="0.35">
      <c r="D18" t="s">
        <v>15</v>
      </c>
      <c r="E18" s="67" t="s">
        <v>115</v>
      </c>
      <c r="F18" s="71" t="s">
        <v>123</v>
      </c>
      <c r="G18" s="72" t="s">
        <v>130</v>
      </c>
      <c r="H18" s="72" t="s">
        <v>136</v>
      </c>
      <c r="I18" s="72" t="s">
        <v>141</v>
      </c>
      <c r="J18" s="72" t="s">
        <v>145</v>
      </c>
      <c r="K18" s="72" t="s">
        <v>148</v>
      </c>
      <c r="L18" s="72" t="s">
        <v>150</v>
      </c>
      <c r="M18" s="73" t="s">
        <v>151</v>
      </c>
    </row>
    <row r="19" spans="4:13" ht="15" thickBot="1" x14ac:dyDescent="0.4">
      <c r="D19" t="s">
        <v>16</v>
      </c>
      <c r="E19" s="74" t="s">
        <v>116</v>
      </c>
      <c r="F19" s="75" t="s">
        <v>124</v>
      </c>
      <c r="G19" s="76" t="s">
        <v>131</v>
      </c>
      <c r="H19" s="76" t="s">
        <v>152</v>
      </c>
      <c r="I19" s="76" t="s">
        <v>142</v>
      </c>
      <c r="J19" s="76" t="s">
        <v>146</v>
      </c>
      <c r="K19" s="76" t="s">
        <v>149</v>
      </c>
      <c r="L19" s="76" t="s">
        <v>151</v>
      </c>
      <c r="M19" s="77" t="s">
        <v>153</v>
      </c>
    </row>
  </sheetData>
  <mergeCells count="1">
    <mergeCell ref="C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C7EF5-2F8A-4610-A63C-775C859B5AF2}">
  <dimension ref="A1:K32"/>
  <sheetViews>
    <sheetView showGridLines="0" workbookViewId="0">
      <selection activeCell="G31" sqref="G31"/>
    </sheetView>
  </sheetViews>
  <sheetFormatPr defaultRowHeight="14.5" x14ac:dyDescent="0.35"/>
  <cols>
    <col min="1" max="1" width="3.90625" style="18" customWidth="1"/>
    <col min="4" max="4" width="14.36328125" bestFit="1" customWidth="1"/>
    <col min="5" max="5" width="10.26953125" bestFit="1" customWidth="1"/>
    <col min="6" max="6" width="10.90625" bestFit="1" customWidth="1"/>
    <col min="7" max="7" width="11.26953125" bestFit="1" customWidth="1"/>
  </cols>
  <sheetData>
    <row r="1" spans="1:11" s="18" customFormat="1" x14ac:dyDescent="0.35">
      <c r="A1" s="17"/>
    </row>
    <row r="2" spans="1:11" s="18" customFormat="1" ht="32" customHeight="1" x14ac:dyDescent="0.35">
      <c r="A2" s="17"/>
      <c r="C2" s="19" t="s">
        <v>84</v>
      </c>
      <c r="D2" s="19"/>
      <c r="E2" s="19"/>
      <c r="F2" s="19"/>
    </row>
    <row r="3" spans="1:11" s="18" customFormat="1" x14ac:dyDescent="0.35">
      <c r="A3" s="17"/>
    </row>
    <row r="4" spans="1:11" x14ac:dyDescent="0.35">
      <c r="A4" s="17"/>
    </row>
    <row r="5" spans="1:11" x14ac:dyDescent="0.35">
      <c r="A5" s="17"/>
    </row>
    <row r="6" spans="1:11" x14ac:dyDescent="0.35">
      <c r="A6" s="17"/>
    </row>
    <row r="7" spans="1:11" x14ac:dyDescent="0.35">
      <c r="A7" s="17"/>
    </row>
    <row r="8" spans="1:11" x14ac:dyDescent="0.35">
      <c r="A8" s="17"/>
      <c r="D8" t="s">
        <v>102</v>
      </c>
      <c r="J8" t="s">
        <v>103</v>
      </c>
    </row>
    <row r="10" spans="1:11" x14ac:dyDescent="0.35">
      <c r="D10" t="s">
        <v>85</v>
      </c>
      <c r="E10" t="s">
        <v>86</v>
      </c>
      <c r="F10" t="s">
        <v>87</v>
      </c>
      <c r="G10" t="s">
        <v>88</v>
      </c>
      <c r="J10" t="s">
        <v>5</v>
      </c>
      <c r="K10" t="s">
        <v>104</v>
      </c>
    </row>
    <row r="11" spans="1:11" x14ac:dyDescent="0.35">
      <c r="D11">
        <v>1</v>
      </c>
      <c r="E11" t="s">
        <v>89</v>
      </c>
      <c r="F11">
        <v>1</v>
      </c>
      <c r="G11">
        <v>5</v>
      </c>
      <c r="J11" s="30">
        <v>8</v>
      </c>
      <c r="K11" s="41">
        <v>1</v>
      </c>
    </row>
    <row r="12" spans="1:11" x14ac:dyDescent="0.35">
      <c r="D12">
        <v>2</v>
      </c>
      <c r="E12" s="20" t="s">
        <v>90</v>
      </c>
      <c r="F12">
        <v>5</v>
      </c>
      <c r="G12">
        <v>10</v>
      </c>
      <c r="J12" s="31">
        <v>32</v>
      </c>
      <c r="K12" s="42">
        <v>2</v>
      </c>
    </row>
    <row r="13" spans="1:11" x14ac:dyDescent="0.35">
      <c r="D13">
        <v>3</v>
      </c>
      <c r="E13" s="21" t="s">
        <v>91</v>
      </c>
      <c r="F13">
        <v>10</v>
      </c>
      <c r="G13">
        <v>20</v>
      </c>
      <c r="J13" s="32">
        <v>128</v>
      </c>
      <c r="K13" s="42">
        <v>3</v>
      </c>
    </row>
    <row r="14" spans="1:11" x14ac:dyDescent="0.35">
      <c r="D14">
        <v>4</v>
      </c>
      <c r="E14" s="22" t="s">
        <v>92</v>
      </c>
      <c r="F14">
        <v>20</v>
      </c>
      <c r="G14">
        <v>40</v>
      </c>
      <c r="J14" s="33">
        <v>256</v>
      </c>
      <c r="K14" s="41">
        <v>4</v>
      </c>
    </row>
    <row r="15" spans="1:11" x14ac:dyDescent="0.35">
      <c r="D15">
        <v>5</v>
      </c>
      <c r="E15" s="23" t="s">
        <v>93</v>
      </c>
      <c r="F15">
        <v>40</v>
      </c>
      <c r="G15">
        <v>80</v>
      </c>
      <c r="J15" s="34">
        <v>768</v>
      </c>
      <c r="K15" s="42">
        <v>5</v>
      </c>
    </row>
    <row r="16" spans="1:11" x14ac:dyDescent="0.35">
      <c r="D16">
        <v>6</v>
      </c>
      <c r="E16" s="24" t="s">
        <v>94</v>
      </c>
      <c r="F16">
        <v>80</v>
      </c>
      <c r="G16">
        <v>160</v>
      </c>
      <c r="J16" s="35">
        <v>1024</v>
      </c>
      <c r="K16" s="42">
        <v>6</v>
      </c>
    </row>
    <row r="17" spans="4:11" x14ac:dyDescent="0.35">
      <c r="D17">
        <v>7</v>
      </c>
      <c r="E17" s="25" t="s">
        <v>95</v>
      </c>
      <c r="F17">
        <v>160</v>
      </c>
      <c r="G17">
        <v>320</v>
      </c>
      <c r="J17" s="36">
        <v>1536</v>
      </c>
      <c r="K17" s="41">
        <v>7</v>
      </c>
    </row>
    <row r="18" spans="4:11" x14ac:dyDescent="0.35">
      <c r="D18">
        <v>8</v>
      </c>
      <c r="E18" s="26" t="s">
        <v>96</v>
      </c>
      <c r="F18">
        <v>320</v>
      </c>
      <c r="G18">
        <v>512</v>
      </c>
      <c r="J18" s="37">
        <v>2048</v>
      </c>
      <c r="K18" s="42">
        <v>8</v>
      </c>
    </row>
    <row r="19" spans="4:11" x14ac:dyDescent="0.35">
      <c r="D19">
        <v>9</v>
      </c>
      <c r="E19" s="27" t="s">
        <v>97</v>
      </c>
      <c r="F19">
        <v>512</v>
      </c>
      <c r="G19">
        <v>1024</v>
      </c>
      <c r="J19" s="38">
        <v>2560</v>
      </c>
      <c r="K19" s="42">
        <v>9</v>
      </c>
    </row>
    <row r="20" spans="4:11" x14ac:dyDescent="0.35">
      <c r="D20">
        <v>10</v>
      </c>
      <c r="E20" s="28" t="s">
        <v>98</v>
      </c>
      <c r="F20">
        <v>1024</v>
      </c>
      <c r="G20">
        <v>2048</v>
      </c>
      <c r="J20" s="39">
        <v>3072</v>
      </c>
      <c r="K20" s="41">
        <v>10</v>
      </c>
    </row>
    <row r="21" spans="4:11" x14ac:dyDescent="0.35">
      <c r="D21">
        <v>11</v>
      </c>
      <c r="E21" s="29" t="s">
        <v>99</v>
      </c>
      <c r="F21">
        <v>2048</v>
      </c>
      <c r="G21">
        <v>4096</v>
      </c>
      <c r="J21" s="40">
        <v>3584</v>
      </c>
      <c r="K21" s="42">
        <v>11</v>
      </c>
    </row>
    <row r="22" spans="4:11" x14ac:dyDescent="0.35">
      <c r="J22" s="43">
        <v>4096</v>
      </c>
      <c r="K22" s="42">
        <v>12</v>
      </c>
    </row>
    <row r="27" spans="4:11" ht="15" thickBot="1" x14ac:dyDescent="0.4"/>
    <row r="28" spans="4:11" x14ac:dyDescent="0.35">
      <c r="D28" s="5" t="s">
        <v>100</v>
      </c>
      <c r="E28" s="7">
        <v>3</v>
      </c>
    </row>
    <row r="29" spans="4:11" x14ac:dyDescent="0.35">
      <c r="D29" s="8" t="s">
        <v>101</v>
      </c>
      <c r="E29" s="9">
        <v>11</v>
      </c>
    </row>
    <row r="30" spans="4:11" x14ac:dyDescent="0.35">
      <c r="D30" s="8" t="s">
        <v>105</v>
      </c>
      <c r="E30" s="9">
        <v>1.4</v>
      </c>
    </row>
    <row r="31" spans="4:11" x14ac:dyDescent="0.35">
      <c r="D31" s="8" t="s">
        <v>106</v>
      </c>
      <c r="E31" s="9">
        <f>INDEX(Table36[Min stats],Class_Tier)*Evolution_Factor^(Evolution_Tier-1)</f>
        <v>4014.0799999999995</v>
      </c>
    </row>
    <row r="32" spans="4:11" ht="15" thickBot="1" x14ac:dyDescent="0.4">
      <c r="D32" s="15" t="s">
        <v>107</v>
      </c>
      <c r="E32" s="11">
        <f>INDEX(Table36[Max stats],Class_Tier)*Evolution_Factor^(Evolution_Tier-1)</f>
        <v>8028.1599999999989</v>
      </c>
    </row>
  </sheetData>
  <mergeCells count="1">
    <mergeCell ref="C2:F2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82</vt:i4>
      </vt:variant>
    </vt:vector>
  </HeadingPairs>
  <TitlesOfParts>
    <vt:vector size="85" baseType="lpstr">
      <vt:lpstr>Sample Character Sheet</vt:lpstr>
      <vt:lpstr>Elements</vt:lpstr>
      <vt:lpstr>Quality Ranges</vt:lpstr>
      <vt:lpstr>BaselineManaRegeneration</vt:lpstr>
      <vt:lpstr>Class_Tier</vt:lpstr>
      <vt:lpstr>Class1Level</vt:lpstr>
      <vt:lpstr>Class1Skill1Level</vt:lpstr>
      <vt:lpstr>Class1Skill2Level</vt:lpstr>
      <vt:lpstr>Class1Skill3Level</vt:lpstr>
      <vt:lpstr>Class1Skill4Level</vt:lpstr>
      <vt:lpstr>Class1Skill5Level</vt:lpstr>
      <vt:lpstr>Class1Skill6Level</vt:lpstr>
      <vt:lpstr>Class1Skill7Level</vt:lpstr>
      <vt:lpstr>Class1Skill8Level</vt:lpstr>
      <vt:lpstr>Class2Level</vt:lpstr>
      <vt:lpstr>Class2Skill1Level</vt:lpstr>
      <vt:lpstr>Class2Skill2Level</vt:lpstr>
      <vt:lpstr>Class2Skill3Level</vt:lpstr>
      <vt:lpstr>Class2Skill4Level</vt:lpstr>
      <vt:lpstr>Class2Skill5Level</vt:lpstr>
      <vt:lpstr>Class2Skill6Level</vt:lpstr>
      <vt:lpstr>Class2Skill7Level</vt:lpstr>
      <vt:lpstr>Class2Skill8Level</vt:lpstr>
      <vt:lpstr>Class3Level</vt:lpstr>
      <vt:lpstr>Class3Skill1Level</vt:lpstr>
      <vt:lpstr>Class3Skill2Level</vt:lpstr>
      <vt:lpstr>Class3Skill3Level</vt:lpstr>
      <vt:lpstr>Class3Skill4Level</vt:lpstr>
      <vt:lpstr>Class3Skill5Level</vt:lpstr>
      <vt:lpstr>Class3Skill6Level</vt:lpstr>
      <vt:lpstr>Class3Skill7Level</vt:lpstr>
      <vt:lpstr>Class3Skill8Level</vt:lpstr>
      <vt:lpstr>DexSubtotal</vt:lpstr>
      <vt:lpstr>DexTotal</vt:lpstr>
      <vt:lpstr>Evolution_Factor</vt:lpstr>
      <vt:lpstr>Evolution_Tier</vt:lpstr>
      <vt:lpstr>FreeStat</vt:lpstr>
      <vt:lpstr>FreeStatAllocation</vt:lpstr>
      <vt:lpstr>FreeStatRemaining</vt:lpstr>
      <vt:lpstr>FreeStatSubtotal</vt:lpstr>
      <vt:lpstr>FSADex</vt:lpstr>
      <vt:lpstr>FSAMana</vt:lpstr>
      <vt:lpstr>FSAMC</vt:lpstr>
      <vt:lpstr>FSAMP</vt:lpstr>
      <vt:lpstr>FSAMR</vt:lpstr>
      <vt:lpstr>FSASpeed</vt:lpstr>
      <vt:lpstr>FSAStr</vt:lpstr>
      <vt:lpstr>FSAVit</vt:lpstr>
      <vt:lpstr>GeneralSkill1</vt:lpstr>
      <vt:lpstr>GeneralSkill2</vt:lpstr>
      <vt:lpstr>GeneralSkill3</vt:lpstr>
      <vt:lpstr>GeneralSkill4</vt:lpstr>
      <vt:lpstr>GeneralSkill5</vt:lpstr>
      <vt:lpstr>GeneralSkill6</vt:lpstr>
      <vt:lpstr>GeneralSkill7</vt:lpstr>
      <vt:lpstr>GeneralSkill8</vt:lpstr>
      <vt:lpstr>GrandFeatNum</vt:lpstr>
      <vt:lpstr>MagicControlSubtotal</vt:lpstr>
      <vt:lpstr>MagicPowerSubtotal</vt:lpstr>
      <vt:lpstr>ManaRegenSubtotal</vt:lpstr>
      <vt:lpstr>ManaRegenTotal</vt:lpstr>
      <vt:lpstr>ManaSubtotal</vt:lpstr>
      <vt:lpstr>ManaTotal</vt:lpstr>
      <vt:lpstr>Max_Stat_Points</vt:lpstr>
      <vt:lpstr>MCTotal</vt:lpstr>
      <vt:lpstr>Min_Stat_Points</vt:lpstr>
      <vt:lpstr>MPTotal</vt:lpstr>
      <vt:lpstr>PassiveRegenerationCost</vt:lpstr>
      <vt:lpstr>PassiveSkillsManaRegenCost</vt:lpstr>
      <vt:lpstr>PhysicalStatsManaRegenCost</vt:lpstr>
      <vt:lpstr>Skill1Level</vt:lpstr>
      <vt:lpstr>Skill2Level</vt:lpstr>
      <vt:lpstr>Skill3Level</vt:lpstr>
      <vt:lpstr>Skill4Level</vt:lpstr>
      <vt:lpstr>Skill5Level</vt:lpstr>
      <vt:lpstr>Skill6Level</vt:lpstr>
      <vt:lpstr>Skill7Level</vt:lpstr>
      <vt:lpstr>Skill8Level</vt:lpstr>
      <vt:lpstr>SpeedSubtotal</vt:lpstr>
      <vt:lpstr>SpeedTotal</vt:lpstr>
      <vt:lpstr>StrSubtotal</vt:lpstr>
      <vt:lpstr>StrTotal</vt:lpstr>
      <vt:lpstr>TotalManaCharSample</vt:lpstr>
      <vt:lpstr>VitSubtotal</vt:lpstr>
      <vt:lpstr>VitTotal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Olivier</cp:lastModifiedBy>
  <dcterms:created xsi:type="dcterms:W3CDTF">2023-09-02T08:31:54Z</dcterms:created>
  <dcterms:modified xsi:type="dcterms:W3CDTF">2023-09-08T06:12:57Z</dcterms:modified>
</cp:coreProperties>
</file>